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_FilterDatabase" localSheetId="0" hidden="1">Sheet1!$A$1:$O$1048568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5" name="ID_4809472689B54D82A2A79BE6D007177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8755" y="29159835"/>
          <a:ext cx="695325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0B9DB6FD063C4BC99EC1EB445981E0F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32655" y="2806065"/>
          <a:ext cx="1085850" cy="1419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C46DD8F5DD554FFA9A9EA40FB123AAF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32655" y="3970655"/>
          <a:ext cx="1381125" cy="1562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90A763042A2943ADAA34CC9896D7B893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290" y="5954395"/>
          <a:ext cx="648970" cy="733425"/>
        </a:xfrm>
        <a:prstGeom prst="rect">
          <a:avLst/>
        </a:prstGeom>
      </xdr:spPr>
    </xdr:pic>
  </etc:cellImage>
  <etc:cellImage>
    <xdr:pic>
      <xdr:nvPicPr>
        <xdr:cNvPr id="54" name="ID_E1973453CFB54DB28F83AC67AA79DF7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162550" y="5031740"/>
          <a:ext cx="60960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70FC4404C8414ADB985B70444CBF7CF8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4645" y="2240915"/>
          <a:ext cx="441325" cy="517525"/>
        </a:xfrm>
        <a:prstGeom prst="rect">
          <a:avLst/>
        </a:prstGeom>
      </xdr:spPr>
    </xdr:pic>
  </etc:cellImage>
  <etc:cellImage>
    <xdr:pic>
      <xdr:nvPicPr>
        <xdr:cNvPr id="26" name="ID_484489A1140A48CBBE0B8719BA810F5A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2425" y="6796405"/>
          <a:ext cx="447040" cy="498475"/>
        </a:xfrm>
        <a:prstGeom prst="rect">
          <a:avLst/>
        </a:prstGeom>
      </xdr:spPr>
    </xdr:pic>
  </etc:cellImage>
  <etc:cellImage>
    <xdr:pic>
      <xdr:nvPicPr>
        <xdr:cNvPr id="37" name="ID_A89DC1373D484280B15139D239D5343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7925435"/>
          <a:ext cx="451485" cy="498475"/>
        </a:xfrm>
        <a:prstGeom prst="rect">
          <a:avLst/>
        </a:prstGeom>
      </xdr:spPr>
    </xdr:pic>
  </etc:cellImage>
  <etc:cellImage>
    <xdr:pic>
      <xdr:nvPicPr>
        <xdr:cNvPr id="15" name="ID_09A6698AC81F4B3D9E138D1B2A1AF7BB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732655" y="11094085"/>
          <a:ext cx="1685925" cy="1857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73BA83A91DB04316A3B0504EB4FD695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732655" y="13011785"/>
          <a:ext cx="1666875" cy="16954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F0A28D34ABCF4F8BAE95E03DE973D97E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732655" y="15728950"/>
          <a:ext cx="1352550" cy="16573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508D465123B64830ADFAFFA16AB6243B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405120" y="15722600"/>
          <a:ext cx="657225" cy="704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F980C50FA4664983BC040FDE03C5CC6A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389880" y="16203295"/>
          <a:ext cx="638175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275687092D0B47CBB835A74EC68442DF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6926540"/>
          <a:ext cx="447040" cy="536575"/>
        </a:xfrm>
        <a:prstGeom prst="rect">
          <a:avLst/>
        </a:prstGeom>
      </xdr:spPr>
    </xdr:pic>
  </etc:cellImage>
  <etc:cellImage>
    <xdr:pic>
      <xdr:nvPicPr>
        <xdr:cNvPr id="41" name="ID_FD0DCAF0C7D9444EB4A2141F186504B4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7612340"/>
          <a:ext cx="447040" cy="536575"/>
        </a:xfrm>
        <a:prstGeom prst="rect">
          <a:avLst/>
        </a:prstGeom>
      </xdr:spPr>
    </xdr:pic>
  </etc:cellImage>
  <etc:cellImage>
    <xdr:pic>
      <xdr:nvPicPr>
        <xdr:cNvPr id="49" name="ID_F753C47E06F64CEA8EE4475519ED046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095875" y="32321500"/>
          <a:ext cx="657225" cy="714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65441A1890314CCE9909F22D5E096502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4732655" y="35269170"/>
          <a:ext cx="1495425" cy="1647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3DA34A010B384E06A133E534FBC5BD73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200775" y="35474275"/>
          <a:ext cx="590550" cy="733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1F192B955A3A4E5D9373308AE6915E2D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9500870" y="11582400"/>
          <a:ext cx="381000" cy="37782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33" name="ID_56AB81F1DD974E0A8F338FB7696A7653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0870" y="14922500"/>
          <a:ext cx="455930" cy="517525"/>
        </a:xfrm>
        <a:prstGeom prst="rect">
          <a:avLst/>
        </a:prstGeom>
      </xdr:spPr>
    </xdr:pic>
  </etc:cellImage>
  <etc:cellImage>
    <xdr:pic>
      <xdr:nvPicPr>
        <xdr:cNvPr id="36" name="ID_67AE060943574F16B2A890C4A0C742B6" descr="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9505950" y="12277725"/>
          <a:ext cx="491490" cy="504825"/>
        </a:xfrm>
        <a:prstGeom prst="rect">
          <a:avLst/>
        </a:prstGeom>
      </xdr:spPr>
    </xdr:pic>
  </etc:cellImage>
  <etc:cellImage>
    <xdr:pic>
      <xdr:nvPicPr>
        <xdr:cNvPr id="40" name="ID_228AEF6A78E544DBB9D06AF7506F673C" descr="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9505950" y="14239875"/>
          <a:ext cx="375920" cy="365125"/>
        </a:xfrm>
        <a:prstGeom prst="rect">
          <a:avLst/>
        </a:prstGeom>
      </xdr:spPr>
    </xdr:pic>
  </etc:cellImage>
  <etc:cellImage>
    <xdr:pic>
      <xdr:nvPicPr>
        <xdr:cNvPr id="43" name="ID_A56ADCCACE1747E4A75CF09860A3D552" descr="1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9719945" y="14589125"/>
          <a:ext cx="521335" cy="508000"/>
        </a:xfrm>
        <a:prstGeom prst="rect">
          <a:avLst/>
        </a:prstGeom>
      </xdr:spPr>
    </xdr:pic>
  </etc:cellImage>
  <etc:cellImage>
    <xdr:pic>
      <xdr:nvPicPr>
        <xdr:cNvPr id="44" name="ID_43057BCD70C541059EF97DA5FF49B8C5" descr="11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9505950" y="15490825"/>
          <a:ext cx="452120" cy="452120"/>
        </a:xfrm>
        <a:prstGeom prst="rect">
          <a:avLst/>
        </a:prstGeom>
      </xdr:spPr>
    </xdr:pic>
  </etc:cellImage>
  <etc:cellImage>
    <xdr:pic>
      <xdr:nvPicPr>
        <xdr:cNvPr id="45" name="ID_D509CBF4749741A1A9924B9B415B28D5" descr="12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9505950" y="15871825"/>
          <a:ext cx="585470" cy="554355"/>
        </a:xfrm>
        <a:prstGeom prst="rect">
          <a:avLst/>
        </a:prstGeom>
      </xdr:spPr>
    </xdr:pic>
  </etc:cellImage>
  <etc:cellImage>
    <xdr:pic>
      <xdr:nvPicPr>
        <xdr:cNvPr id="59" name="ID_0D0E154552E040EE90F73F32B39A4757" descr="乡村振兴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9505950" y="16075025"/>
          <a:ext cx="500380" cy="498475"/>
        </a:xfrm>
        <a:prstGeom prst="rect">
          <a:avLst/>
        </a:prstGeom>
      </xdr:spPr>
    </xdr:pic>
  </etc:cellImage>
  <etc:cellImage>
    <xdr:pic>
      <xdr:nvPicPr>
        <xdr:cNvPr id="60" name="ID_E600E9EDFC8A42E49E7CCE711C2C0526" descr="安徽省美术家协会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9505950" y="17853025"/>
          <a:ext cx="381000" cy="381000"/>
        </a:xfrm>
        <a:prstGeom prst="rect">
          <a:avLst/>
        </a:prstGeom>
      </xdr:spPr>
    </xdr:pic>
  </etc:cellImage>
  <etc:cellImage>
    <xdr:pic>
      <xdr:nvPicPr>
        <xdr:cNvPr id="61" name="ID_6060FB4F01354E869A4B8F829544D31D" descr="生命科学竞赛CULSC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9505950" y="19224625"/>
          <a:ext cx="890905" cy="915035"/>
        </a:xfrm>
        <a:prstGeom prst="rect">
          <a:avLst/>
        </a:prstGeom>
      </xdr:spPr>
    </xdr:pic>
  </etc:cellImage>
  <etc:cellImage>
    <xdr:pic>
      <xdr:nvPicPr>
        <xdr:cNvPr id="62" name="ID_86031AD920664A858D0B70742F7482D2" descr="生物标本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9767570" y="19688175"/>
          <a:ext cx="433705" cy="425450"/>
        </a:xfrm>
        <a:prstGeom prst="rect">
          <a:avLst/>
        </a:prstGeom>
      </xdr:spPr>
    </xdr:pic>
  </etc:cellImage>
  <etc:cellImage>
    <xdr:pic>
      <xdr:nvPicPr>
        <xdr:cNvPr id="63" name="ID_A671A5B343A74AC592BED804CE99CCFA" descr="大学生环境设计大赛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9786620" y="20224750"/>
          <a:ext cx="499745" cy="488315"/>
        </a:xfrm>
        <a:prstGeom prst="rect">
          <a:avLst/>
        </a:prstGeom>
      </xdr:spPr>
    </xdr:pic>
  </etc:cellImage>
  <etc:cellImage>
    <xdr:pic>
      <xdr:nvPicPr>
        <xdr:cNvPr id="65" name="ID_A0BD3BA38E1147EB9627ED0922519F2F" descr="美国数学建模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9505950" y="21447125"/>
          <a:ext cx="801370" cy="781050"/>
        </a:xfrm>
        <a:prstGeom prst="rect">
          <a:avLst/>
        </a:prstGeom>
      </xdr:spPr>
    </xdr:pic>
  </etc:cellImage>
  <etc:cellImage>
    <xdr:pic>
      <xdr:nvPicPr>
        <xdr:cNvPr id="66" name="ID_72E79C4C6DA347589FF369E1B8E11432" descr="大学生英语竞赛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9729470" y="23812500"/>
          <a:ext cx="528320" cy="512445"/>
        </a:xfrm>
        <a:prstGeom prst="rect">
          <a:avLst/>
        </a:prstGeom>
      </xdr:spPr>
    </xdr:pic>
  </etc:cellImage>
  <etc:cellImage>
    <xdr:pic>
      <xdr:nvPicPr>
        <xdr:cNvPr id="67" name="ID_C2E13BADAC2D4631B5A69EBA72A40BF8" descr="QQ20241028-204353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9505950" y="23250525"/>
          <a:ext cx="385445" cy="387350"/>
        </a:xfrm>
        <a:prstGeom prst="rect">
          <a:avLst/>
        </a:prstGeom>
      </xdr:spPr>
    </xdr:pic>
  </etc:cellImage>
  <etc:cellImage>
    <xdr:pic>
      <xdr:nvPicPr>
        <xdr:cNvPr id="70" name="ID_C073AD214B324EE3B690E9EC3B355D2C" descr="QQ20241028-205019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9505950" y="25142825"/>
          <a:ext cx="624205" cy="596900"/>
        </a:xfrm>
        <a:prstGeom prst="rect">
          <a:avLst/>
        </a:prstGeom>
      </xdr:spPr>
    </xdr:pic>
  </etc:cellImage>
  <etc:cellImage>
    <xdr:pic>
      <xdr:nvPicPr>
        <xdr:cNvPr id="73" name="ID_F494314A717C4AC090968514237A29C8" descr="大艺展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9691370" y="27632025"/>
          <a:ext cx="561975" cy="565150"/>
        </a:xfrm>
        <a:prstGeom prst="rect">
          <a:avLst/>
        </a:prstGeom>
      </xdr:spPr>
    </xdr:pic>
  </etc:cellImage>
  <etc:cellImage>
    <xdr:pic>
      <xdr:nvPicPr>
        <xdr:cNvPr id="74" name="ID_F706B4C4EFC84781A5402183B543B5BF" descr="节能减排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9505950" y="29479875"/>
          <a:ext cx="662305" cy="654685"/>
        </a:xfrm>
        <a:prstGeom prst="rect">
          <a:avLst/>
        </a:prstGeom>
      </xdr:spPr>
    </xdr:pic>
  </etc:cellImage>
  <etc:cellImage>
    <xdr:pic>
      <xdr:nvPicPr>
        <xdr:cNvPr id="75" name="ID_3DF0F5126D994BE8BC2AE40A7C93C439" descr="三创赛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9505950" y="30286325"/>
          <a:ext cx="566420" cy="544830"/>
        </a:xfrm>
        <a:prstGeom prst="rect">
          <a:avLst/>
        </a:prstGeom>
      </xdr:spPr>
    </xdr:pic>
  </etc:cellImage>
  <etc:cellImage>
    <xdr:pic>
      <xdr:nvPicPr>
        <xdr:cNvPr id="76" name="ID_E531B8A555694CBA8BE7FDA1C8CA1D1F" descr="科普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9681845" y="30981650"/>
          <a:ext cx="695960" cy="706755"/>
        </a:xfrm>
        <a:prstGeom prst="rect">
          <a:avLst/>
        </a:prstGeom>
      </xdr:spPr>
    </xdr:pic>
  </etc:cellImage>
  <etc:cellImage>
    <xdr:pic>
      <xdr:nvPicPr>
        <xdr:cNvPr id="77" name="ID_417644AD517B41FD8376C64A08047DAB" descr="摄影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9505950" y="31715075"/>
          <a:ext cx="595630" cy="591185"/>
        </a:xfrm>
        <a:prstGeom prst="rect">
          <a:avLst/>
        </a:prstGeom>
      </xdr:spPr>
    </xdr:pic>
  </etc:cellImage>
  <etc:cellImage>
    <xdr:pic>
      <xdr:nvPicPr>
        <xdr:cNvPr id="78" name="ID_AA7DC5EF59E648DBA6DF5EC900DF2374" descr="微电影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9681845" y="32451675"/>
          <a:ext cx="652145" cy="622935"/>
        </a:xfrm>
        <a:prstGeom prst="rect">
          <a:avLst/>
        </a:prstGeom>
      </xdr:spPr>
    </xdr:pic>
  </etc:cellImage>
  <etc:cellImage>
    <xdr:pic>
      <xdr:nvPicPr>
        <xdr:cNvPr id="80" name="ID_72FF054DC63F42C9A1FAB10F977AF6AD" descr="年会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9505950" y="33232725"/>
          <a:ext cx="652145" cy="661670"/>
        </a:xfrm>
        <a:prstGeom prst="rect">
          <a:avLst/>
        </a:prstGeom>
      </xdr:spPr>
    </xdr:pic>
  </etc:cellImage>
  <etc:cellImage>
    <xdr:pic>
      <xdr:nvPicPr>
        <xdr:cNvPr id="84" name="ID_0C2623C729E94A02974FF88E07B72579" descr="QQ20241028-213512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0091420" y="6289675"/>
          <a:ext cx="452755" cy="445770"/>
        </a:xfrm>
        <a:prstGeom prst="rect">
          <a:avLst/>
        </a:prstGeom>
      </xdr:spPr>
    </xdr:pic>
  </etc:cellImage>
  <etc:cellImage>
    <xdr:pic>
      <xdr:nvPicPr>
        <xdr:cNvPr id="88" name="ID_E377BAA383D64C0DB99886C7DD414DAD" descr="QQ20241028-213755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8997315" y="3568700"/>
          <a:ext cx="423545" cy="419100"/>
        </a:xfrm>
        <a:prstGeom prst="rect">
          <a:avLst/>
        </a:prstGeom>
      </xdr:spPr>
    </xdr:pic>
  </etc:cellImage>
  <etc:cellImage>
    <xdr:pic>
      <xdr:nvPicPr>
        <xdr:cNvPr id="89" name="ID_C72BFC8A59AB49C6BD203984A19BD5B5" descr="9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8861425" y="6813550"/>
          <a:ext cx="472440" cy="478155"/>
        </a:xfrm>
        <a:prstGeom prst="rect">
          <a:avLst/>
        </a:prstGeom>
      </xdr:spPr>
    </xdr:pic>
  </etc:cellImage>
  <etc:cellImage>
    <xdr:pic>
      <xdr:nvPicPr>
        <xdr:cNvPr id="90" name="ID_205E1805F66142BDAC09BEDE4B22706E" descr="10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8964295" y="7532370"/>
          <a:ext cx="502285" cy="481330"/>
        </a:xfrm>
        <a:prstGeom prst="rect">
          <a:avLst/>
        </a:prstGeom>
      </xdr:spPr>
    </xdr:pic>
  </etc:cellImage>
  <etc:cellImage>
    <xdr:pic>
      <xdr:nvPicPr>
        <xdr:cNvPr id="91" name="ID_B0D702244E0143BBAFCF655DD3243746" descr="纺织服装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8931910" y="8155940"/>
          <a:ext cx="481330" cy="471805"/>
        </a:xfrm>
        <a:prstGeom prst="rect">
          <a:avLst/>
        </a:prstGeom>
      </xdr:spPr>
    </xdr:pic>
  </etc:cellImage>
  <etc:cellImage>
    <xdr:pic>
      <xdr:nvPicPr>
        <xdr:cNvPr id="92" name="ID_0A991AE173214571A9DF815F994C2C0D"/>
        <xdr:cNvPicPr/>
      </xdr:nvPicPr>
      <xdr:blipFill>
        <a:blip r:embed="rId47"/>
        <a:stretch>
          <a:fillRect/>
        </a:stretch>
      </xdr:blipFill>
      <xdr:spPr>
        <a:xfrm>
          <a:off x="9051925" y="361950"/>
          <a:ext cx="482600" cy="4718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3" name="ID_829E90CE05DD437EADEC666A00C55171" descr="化学竞赛"/>
        <xdr:cNvPicPr/>
      </xdr:nvPicPr>
      <xdr:blipFill>
        <a:blip r:embed="rId48"/>
        <a:stretch>
          <a:fillRect/>
        </a:stretch>
      </xdr:blipFill>
      <xdr:spPr>
        <a:xfrm>
          <a:off x="8935720" y="838200"/>
          <a:ext cx="482600" cy="478155"/>
        </a:xfrm>
        <a:prstGeom prst="rect">
          <a:avLst/>
        </a:prstGeom>
      </xdr:spPr>
    </xdr:pic>
  </etc:cellImage>
  <etc:cellImage>
    <xdr:pic>
      <xdr:nvPicPr>
        <xdr:cNvPr id="94" name="ID_3825058655F8462687D8A6DE0C10FFFF"/>
        <xdr:cNvPicPr/>
      </xdr:nvPicPr>
      <xdr:blipFill>
        <a:blip r:embed="rId49"/>
        <a:stretch>
          <a:fillRect/>
        </a:stretch>
      </xdr:blipFill>
      <xdr:spPr>
        <a:xfrm>
          <a:off x="9046845" y="1339850"/>
          <a:ext cx="482600" cy="4718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5" name="ID_7E877162EAFA48599E67F8A8B1F54155" descr="QQ20241028-181647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8949690" y="2487295"/>
          <a:ext cx="462915" cy="466725"/>
        </a:xfrm>
        <a:prstGeom prst="rect">
          <a:avLst/>
        </a:prstGeom>
      </xdr:spPr>
    </xdr:pic>
  </etc:cellImage>
  <etc:cellImage>
    <xdr:pic>
      <xdr:nvPicPr>
        <xdr:cNvPr id="96" name="ID_652E6C167F184C5A830C8D7FB0D39F1E" descr="QQ20241028-213512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8960485" y="3145790"/>
          <a:ext cx="432435" cy="426085"/>
        </a:xfrm>
        <a:prstGeom prst="rect">
          <a:avLst/>
        </a:prstGeom>
      </xdr:spPr>
    </xdr:pic>
  </etc:cellImage>
  <etc:cellImage>
    <xdr:pic>
      <xdr:nvPicPr>
        <xdr:cNvPr id="97" name="ID_212919F038524E0189E4FC893F28AEB1" descr="2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9003030" y="3683000"/>
          <a:ext cx="509270" cy="504190"/>
        </a:xfrm>
        <a:prstGeom prst="rect">
          <a:avLst/>
        </a:prstGeom>
      </xdr:spPr>
    </xdr:pic>
  </etc:cellImage>
  <etc:cellImage>
    <xdr:pic>
      <xdr:nvPicPr>
        <xdr:cNvPr id="98" name="ID_50BD4BD3D9BF44C1B8CF64B88AF5FD76" descr="3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9027160" y="5252720"/>
          <a:ext cx="461645" cy="450215"/>
        </a:xfrm>
        <a:prstGeom prst="rect">
          <a:avLst/>
        </a:prstGeom>
      </xdr:spPr>
    </xdr:pic>
  </etc:cellImage>
  <etc:cellImage>
    <xdr:pic>
      <xdr:nvPicPr>
        <xdr:cNvPr id="99" name="ID_9BC6CD6691724814A42DEA75AE5616D6" descr="7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8994140" y="6318885"/>
          <a:ext cx="508635" cy="495935"/>
        </a:xfrm>
        <a:prstGeom prst="rect">
          <a:avLst/>
        </a:prstGeom>
      </xdr:spPr>
    </xdr:pic>
  </etc:cellImage>
  <etc:cellImage>
    <xdr:pic>
      <xdr:nvPicPr>
        <xdr:cNvPr id="100" name="ID_0E7B2B891F664C17B69BE5A6BCC30CD1"/>
        <xdr:cNvPicPr>
          <a:picLocks noChangeAspect="1"/>
        </xdr:cNvPicPr>
      </xdr:nvPicPr>
      <xdr:blipFill>
        <a:blip r:embed="rId54" r:link="rId55"/>
        <a:stretch>
          <a:fillRect/>
        </a:stretch>
      </xdr:blipFill>
      <xdr:spPr>
        <a:xfrm>
          <a:off x="9015095" y="7179945"/>
          <a:ext cx="426720" cy="39052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101" name="ID_B6C7E0ADE0274738A7C17BD4AD6674F3" descr="未来律师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8927465" y="13860145"/>
          <a:ext cx="448310" cy="423545"/>
        </a:xfrm>
        <a:prstGeom prst="rect">
          <a:avLst/>
        </a:prstGeom>
      </xdr:spPr>
    </xdr:pic>
  </etc:cellImage>
  <etc:cellImage>
    <xdr:pic>
      <xdr:nvPicPr>
        <xdr:cNvPr id="102" name="ID_203B56983D8343DE933BEC9E9E21A02F" descr="模拟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8879840" y="16427450"/>
          <a:ext cx="461010" cy="494030"/>
        </a:xfrm>
        <a:prstGeom prst="rect">
          <a:avLst/>
        </a:prstGeom>
      </xdr:spPr>
    </xdr:pic>
  </etc:cellImage>
  <etc:cellImage>
    <xdr:pic>
      <xdr:nvPicPr>
        <xdr:cNvPr id="103" name="ID_F6A7E8F753F34CC58CA658C7FAECFB84" descr="4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8956040" y="18341340"/>
          <a:ext cx="461645" cy="451485"/>
        </a:xfrm>
        <a:prstGeom prst="rect">
          <a:avLst/>
        </a:prstGeom>
      </xdr:spPr>
    </xdr:pic>
  </etc:cellImage>
  <etc:cellImage>
    <xdr:pic>
      <xdr:nvPicPr>
        <xdr:cNvPr id="104" name="ID_13C597637D6E420EB84878FCE3999AED" descr="QQ20241028-214826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8884920" y="18865850"/>
          <a:ext cx="466090" cy="485775"/>
        </a:xfrm>
        <a:prstGeom prst="rect">
          <a:avLst/>
        </a:prstGeom>
      </xdr:spPr>
    </xdr:pic>
  </etc:cellImage>
  <etc:cellImage>
    <xdr:pic>
      <xdr:nvPicPr>
        <xdr:cNvPr id="105" name="ID_903BD58BC45A48C8A3692B9A0CF87E19" descr="6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961755" y="19535775"/>
          <a:ext cx="496570" cy="465455"/>
        </a:xfrm>
        <a:prstGeom prst="rect">
          <a:avLst/>
        </a:prstGeom>
      </xdr:spPr>
    </xdr:pic>
  </etc:cellImage>
  <etc:cellImage>
    <xdr:pic>
      <xdr:nvPicPr>
        <xdr:cNvPr id="106" name="ID_2449D03991454A468EB28E863C33689F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8529320" y="21962745"/>
          <a:ext cx="836295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7" name="ID_D018A987AE714038A4FA783DCF376652" descr="QQ20241028-204443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8915400" y="23654385"/>
          <a:ext cx="484505" cy="472440"/>
        </a:xfrm>
        <a:prstGeom prst="rect">
          <a:avLst/>
        </a:prstGeom>
      </xdr:spPr>
    </xdr:pic>
  </etc:cellImage>
  <etc:cellImage>
    <xdr:pic>
      <xdr:nvPicPr>
        <xdr:cNvPr id="108" name="ID_923CBA353EB74239972E52FDBA4ADA2E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9047480" y="24237950"/>
          <a:ext cx="429895" cy="485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9" name="ID_722FEEED63A24D51AC84038B368ECB00" descr="QQ20241028-214113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8870315" y="26605865"/>
          <a:ext cx="528955" cy="487045"/>
        </a:xfrm>
        <a:prstGeom prst="rect">
          <a:avLst/>
        </a:prstGeom>
      </xdr:spPr>
    </xdr:pic>
  </etc:cellImage>
  <etc:cellImage>
    <xdr:pic>
      <xdr:nvPicPr>
        <xdr:cNvPr id="110" name="ID_70A38CFFEBB041C3952B2275BFA386CF" descr="2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9003030" y="30238700"/>
          <a:ext cx="557530" cy="551180"/>
        </a:xfrm>
        <a:prstGeom prst="rect">
          <a:avLst/>
        </a:prstGeom>
      </xdr:spPr>
    </xdr:pic>
  </etc:cellImage>
  <etc:cellImage>
    <xdr:pic>
      <xdr:nvPicPr>
        <xdr:cNvPr id="111" name="ID_6760715784444E0BA679B1560D27C76B" descr="挑战杯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8812530" y="34932620"/>
          <a:ext cx="606425" cy="613410"/>
        </a:xfrm>
        <a:prstGeom prst="rect">
          <a:avLst/>
        </a:prstGeom>
      </xdr:spPr>
    </xdr:pic>
  </etc:cellImage>
  <etc:cellImage>
    <xdr:pic>
      <xdr:nvPicPr>
        <xdr:cNvPr id="112" name="ID_DDD43F98EF3943F88D7FB0D83D07BE95" descr="国际大赛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8822055" y="35794950"/>
          <a:ext cx="593725" cy="584200"/>
        </a:xfrm>
        <a:prstGeom prst="rect">
          <a:avLst/>
        </a:prstGeom>
      </xdr:spPr>
    </xdr:pic>
  </etc:cellImage>
  <etc:cellImage>
    <xdr:pic>
      <xdr:nvPicPr>
        <xdr:cNvPr id="113" name="ID_336801BC3C38411787A461540C2A6F5E" descr="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8940800" y="43053000"/>
          <a:ext cx="662305" cy="680085"/>
        </a:xfrm>
        <a:prstGeom prst="rect">
          <a:avLst/>
        </a:prstGeom>
      </xdr:spPr>
    </xdr:pic>
  </etc:cellImage>
  <etc:cellImage>
    <xdr:pic>
      <xdr:nvPicPr>
        <xdr:cNvPr id="114" name="ID_266E2E9ABFF54AFEA200628AFB5010A5" descr="5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8994140" y="26390600"/>
          <a:ext cx="489585" cy="478790"/>
        </a:xfrm>
        <a:prstGeom prst="rect">
          <a:avLst/>
        </a:prstGeom>
      </xdr:spPr>
    </xdr:pic>
  </etc:cellImage>
  <etc:cellImage>
    <xdr:pic>
      <xdr:nvPicPr>
        <xdr:cNvPr id="115" name="ID_BF2124FCAE7642C39E088B6CBE9EFCF0" descr="食品设计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9027160" y="28809950"/>
          <a:ext cx="461010" cy="45466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<sst xmlns="http://schemas.openxmlformats.org/spreadsheetml/2006/main" count="966" uniqueCount="347">
  <si>
    <t>2024年淮北师范大学学科与技能竞赛立项目录</t>
  </si>
  <si>
    <t>序号</t>
  </si>
  <si>
    <t>申报学院</t>
  </si>
  <si>
    <t>竞赛名称</t>
  </si>
  <si>
    <t>竞赛主办部门</t>
  </si>
  <si>
    <t>等级</t>
  </si>
  <si>
    <t>竞赛类型</t>
  </si>
  <si>
    <t>竞赛网址</t>
  </si>
  <si>
    <t>教育厅排行榜/高教排行榜</t>
  </si>
  <si>
    <t>竞赛形式</t>
  </si>
  <si>
    <t>面向专业</t>
  </si>
  <si>
    <t>分管领导</t>
  </si>
  <si>
    <t>项目具体负责人</t>
  </si>
  <si>
    <t>配套经费</t>
  </si>
  <si>
    <t>法学院</t>
  </si>
  <si>
    <t>2024年安徽省大学生未来律师辩论赛</t>
  </si>
  <si>
    <t>安徽省教育厅</t>
  </si>
  <si>
    <t>省级</t>
  </si>
  <si>
    <t>B类</t>
  </si>
  <si>
    <t>https://zfxy.wxc.edu.cn/2019bls/main.psp</t>
  </si>
  <si>
    <t>三类</t>
  </si>
  <si>
    <t>教育厅排行榜</t>
  </si>
  <si>
    <t>现场竞技类</t>
  </si>
  <si>
    <t>法学</t>
  </si>
  <si>
    <t>巴青松</t>
  </si>
  <si>
    <t>王银河、冯岩</t>
  </si>
  <si>
    <t>立项资助</t>
  </si>
  <si>
    <t>2024年安徽省大学生模拟法庭比赛</t>
  </si>
  <si>
    <t>http://jyt.ah.gov.cn/tsdw/gdjyc/dxsxkhjnjs/40720709.html</t>
  </si>
  <si>
    <t>殷会鹏、王群</t>
  </si>
  <si>
    <t>化学与材料科学学院</t>
  </si>
  <si>
    <t>全国大学生化学实验创新设计大赛</t>
  </si>
  <si>
    <t>中国化学会、教育部高等学校国家级实验教学示范中心联席会</t>
  </si>
  <si>
    <t>国家级</t>
  </si>
  <si>
    <t>国家学科竞赛排行榜</t>
  </si>
  <si>
    <t>https://cid.nju.edu.cn/redirectActionIndex/0</t>
  </si>
  <si>
    <t>高教排行榜</t>
  </si>
  <si>
    <t>作品评比类</t>
  </si>
  <si>
    <t>化学、应用化学、材料化学、化学工程与工艺</t>
  </si>
  <si>
    <t>朱丽丽</t>
  </si>
  <si>
    <t>高  伟</t>
  </si>
  <si>
    <t>2024年全国大学生化工设计竞赛</t>
  </si>
  <si>
    <t>中国化工学会、中国化工教育协会、教育部高等学校化工类专业教学指导委员会</t>
  </si>
  <si>
    <t>B类、国家学科竞赛排行榜</t>
  </si>
  <si>
    <t>http://iche.zju.edu.cn/</t>
  </si>
  <si>
    <t>教育厅排行榜+高教排行榜</t>
  </si>
  <si>
    <t>徐  蕴</t>
  </si>
  <si>
    <t>全国大学生化工实验大赛</t>
  </si>
  <si>
    <t>中国化工教育协会</t>
  </si>
  <si>
    <t>http://www.cteic.com/index.html</t>
  </si>
  <si>
    <t>立项自筹</t>
  </si>
  <si>
    <t>2024年安徽省第四届大学生化学竞赛赛项规程</t>
  </si>
  <si>
    <t>http://jyt.ah.gov.cn/tsdw/gdjyc/dxsxkhjnjs/40705472.html</t>
  </si>
  <si>
    <t>孟令国</t>
  </si>
  <si>
    <t>陈高礼</t>
  </si>
  <si>
    <t>计算机科学与技术学院</t>
  </si>
  <si>
    <t>2024年全国大学生电子设计竞赛</t>
  </si>
  <si>
    <t>教育部高等教育司和信息产业部人事司、安徽省教育厅</t>
  </si>
  <si>
    <t>A类、国家学科竞赛排行榜</t>
  </si>
  <si>
    <t>http://nuedc.xjtu.edu.cn/</t>
  </si>
  <si>
    <t>二类</t>
  </si>
  <si>
    <t>计算机类各专业</t>
  </si>
  <si>
    <t>郑颖</t>
  </si>
  <si>
    <t>于雷、袁慧宇</t>
  </si>
  <si>
    <t>2024年蓝桥杯全国软件和信息技术专业人才大赛</t>
  </si>
  <si>
    <t>工业和信息化部人才交流中心</t>
  </si>
  <si>
    <t>https://dasai.lanqiao.cn/</t>
  </si>
  <si>
    <t>所有专业</t>
  </si>
  <si>
    <t>高向军</t>
  </si>
  <si>
    <t>2024年ACM-ICPC国际大学生程序设计大赛</t>
  </si>
  <si>
    <t>国际计算机协会</t>
  </si>
  <si>
    <t>https://icpc.global/</t>
  </si>
  <si>
    <t>黄侠剑</t>
  </si>
  <si>
    <t>2024年中国大学生计算机设计大赛（含省赛）</t>
  </si>
  <si>
    <t>教育部大学计算机课程教学指导委员会/安
徽省教育厅</t>
  </si>
  <si>
    <t>http://jsjds.blcu.edu.cn/</t>
  </si>
  <si>
    <t>2024年全国大学生信息安全竞赛（含省赛）</t>
  </si>
  <si>
    <t>教育部高等学校信息安全专业教学指导委员会</t>
  </si>
  <si>
    <t>http://www.ciscn.cn/</t>
  </si>
  <si>
    <t>信息安全和网络工程</t>
  </si>
  <si>
    <t>杨忆、郭宇燕</t>
  </si>
  <si>
    <t>2024年全国大学生智能汽车竞赛</t>
  </si>
  <si>
    <t>教育部、财政部“质量工程”支持</t>
  </si>
  <si>
    <t>http://www.smartcarrace.com/</t>
  </si>
  <si>
    <t>智能科学与技术、计算机科学与技术</t>
  </si>
  <si>
    <t>陈吕强</t>
  </si>
  <si>
    <t>2024年全国大学生信息安全与对抗技术竞赛</t>
  </si>
  <si>
    <t>中国兵工学会信息安全与对抗专业委员会</t>
  </si>
  <si>
    <t>https://www.isclab.org.cn/</t>
  </si>
  <si>
    <t>2024年安徽省大数据与人工智能应用竞赛</t>
  </si>
  <si>
    <t>https://www.ahjsjjy.com/index.html#/home</t>
  </si>
  <si>
    <t>技能赛/作品赛</t>
  </si>
  <si>
    <t>数据科学与大数据技术，智能科学与技术，计算机科学与技术</t>
  </si>
  <si>
    <t>范祺</t>
  </si>
  <si>
    <t>2024年安徽省高校物联网应用创新大赛</t>
  </si>
  <si>
    <t>http://jyt.ah.gov.cn/tsdw/gdjyc/dxsxkhjnjs/40694714.html</t>
  </si>
  <si>
    <t>现场竞技</t>
  </si>
  <si>
    <t>伏明兰</t>
  </si>
  <si>
    <t>安徽省机器人大赛（单片机与嵌入式系统赛道E平台、机器人赛道）</t>
  </si>
  <si>
    <t>现场赛</t>
  </si>
  <si>
    <t>2024年安徽省大学生网络与分布式系统创新设计大赛</t>
  </si>
  <si>
    <t>http://jyt.ah.gov.cn/tsdw/gdjyc/dxsxkhjnjs/40694707.html</t>
  </si>
  <si>
    <t>线上和线下</t>
  </si>
  <si>
    <t>网络工程、信息安全、数据科学与大数据</t>
  </si>
  <si>
    <t>孙梅</t>
  </si>
  <si>
    <t>物理与电子信息学院</t>
  </si>
  <si>
    <t>全国大学生电子设计竞赛</t>
  </si>
  <si>
    <t>电子信息工程、通信工程</t>
  </si>
  <si>
    <t>黄克</t>
  </si>
  <si>
    <t>马清峰</t>
  </si>
  <si>
    <t>2024年全国大学生物理实验竞赛（创新）</t>
  </si>
  <si>
    <t>国家级实验教学示范中心联席会物理学科组、全国高等学校实验物理教学研究会、教育部大学物理课程教学指导委员会大学物理实验专项委员会、中国物理学会物理教学委员会、全国大学生物理实验竞赛组织委员会</t>
  </si>
  <si>
    <t>http://wlsycx.moocollege.com/</t>
  </si>
  <si>
    <t>物理学（师范）、光电信息科学与工程</t>
  </si>
  <si>
    <t>刘树龙、路彦峰</t>
  </si>
  <si>
    <t>全国大学生光电设计竞赛</t>
  </si>
  <si>
    <t>中国光学学会</t>
  </si>
  <si>
    <t>http://opt.zju.edu.cn/gdjs/</t>
  </si>
  <si>
    <t>牟福生、周钊</t>
  </si>
  <si>
    <t>安徽省机器人大赛（单片机与嵌入式系统赛道ABC）</t>
  </si>
  <si>
    <t>作品评比</t>
  </si>
  <si>
    <t>苗曙光</t>
  </si>
  <si>
    <t>2024年全国大学生金相技能大赛</t>
  </si>
  <si>
    <t>教育部高等学校材料类专业教学指导委员会</t>
  </si>
  <si>
    <t>https://www.jxds.tech/</t>
  </si>
  <si>
    <t>材料类</t>
  </si>
  <si>
    <t>李强，李明</t>
  </si>
  <si>
    <t>李峥</t>
  </si>
  <si>
    <t>2024年安徽省大学生物理学术竞赛（CUPT）</t>
  </si>
  <si>
    <t>http://jyt.ah.gov.cn/tsdw/gdjyc/dxsxkhjnjs/40698161.html</t>
  </si>
  <si>
    <t>徐士涛、陈英明</t>
  </si>
  <si>
    <t>全国周培源大学生力学竞赛（含省赛）</t>
  </si>
  <si>
    <t>教育部高等学校力学基础课程教学指导分委
员会、中国力学学会、周培源基金会/安徽省
教育厅</t>
  </si>
  <si>
    <t>http://zpy.cstam.org.cn/index.aspx</t>
  </si>
  <si>
    <t>李宏、杨远贵</t>
  </si>
  <si>
    <t>经济与管理学院</t>
  </si>
  <si>
    <t>“创新创业杯”全国管理决策模拟大赛</t>
  </si>
  <si>
    <t>全国管理决策模拟大赛组委会</t>
  </si>
  <si>
    <t>http://www.erp-edu.cn/</t>
  </si>
  <si>
    <t>不在高教排行榜</t>
  </si>
  <si>
    <t>经济类、管理类</t>
  </si>
  <si>
    <t>王秀芹</t>
  </si>
  <si>
    <t>徐祖迎</t>
  </si>
  <si>
    <t>2024年安徽省大学生企业管理技能大赛</t>
  </si>
  <si>
    <t>https://glds.aufe.edu.cn/</t>
  </si>
  <si>
    <t>孙浩</t>
  </si>
  <si>
    <t>全国大学生市场调查分析大赛（含
省赛）</t>
  </si>
  <si>
    <t>教育部高等学校统计学类专业教学指导委员会、中国商业统计学会</t>
  </si>
  <si>
    <t>http://www.china-cssc.org/list-58-1.html</t>
  </si>
  <si>
    <t>吴宏伟</t>
  </si>
  <si>
    <t>2024年中国大学生服务外包创新创业大赛</t>
  </si>
  <si>
    <t>教育部、商务部、无锡市政府</t>
  </si>
  <si>
    <t>http://www.fwwb.org.cn/</t>
  </si>
  <si>
    <t>经济学、管理学、计算机科学</t>
  </si>
  <si>
    <t>张浩、薛梅</t>
  </si>
  <si>
    <t>2024年全国大学生物流设计大赛（含省赛）</t>
  </si>
  <si>
    <t>http://www.clpp.org.cn/html/competition/</t>
  </si>
  <si>
    <t>经济学、管理学、工学、理学</t>
  </si>
  <si>
    <t>余利娥、师亚玲</t>
  </si>
  <si>
    <t>安徽省高校大学生金融投资创新大赛</t>
  </si>
  <si>
    <t>https://tzds.aufe.edu.cn/</t>
  </si>
  <si>
    <t>柳晓明</t>
  </si>
  <si>
    <t>安徽省大学生财税技能大赛</t>
  </si>
  <si>
    <t>http://jyt.ah.gov.cn/tsdw/gdjyc/dxsxkhjnjs/40715555.html</t>
  </si>
  <si>
    <t>现场竞技类+作品评比类</t>
  </si>
  <si>
    <t>会计学，审计学，经管其他专业</t>
  </si>
  <si>
    <t>李莹</t>
  </si>
  <si>
    <t>安徽省大学生创新创业ERP管理大赛</t>
  </si>
  <si>
    <t>http://jyt.ah.gov.cn/tsdw/gdjyc/dxsxkhjnjs/40703833.html</t>
  </si>
  <si>
    <t>管理学、经济学</t>
  </si>
  <si>
    <t>冯一纲</t>
  </si>
  <si>
    <t>安徽省大学生国际贸易综合技能大赛</t>
  </si>
  <si>
    <t>http://ah.cbecbe.com/</t>
  </si>
  <si>
    <t>作品评比与现场竞技</t>
  </si>
  <si>
    <t>管理学,经济学</t>
  </si>
  <si>
    <t>马荣</t>
  </si>
  <si>
    <t>2024年安徽省大学生国际商务模拟谈判大赛</t>
  </si>
  <si>
    <t>http://ahtpds.ahu.edu.cn/main.htm</t>
  </si>
  <si>
    <t>国际经济与贸易、电子商务、商务英语及相关专业</t>
  </si>
  <si>
    <t>花亚博</t>
  </si>
  <si>
    <t>安徽省大学生财会技能创新大赛</t>
  </si>
  <si>
    <t>http://111.230.195.235:8087/ahkjds/</t>
  </si>
  <si>
    <t>李阿姣</t>
  </si>
  <si>
    <t>历史文化旅游学院</t>
  </si>
  <si>
    <t>中国（安徽）大学生茶文化创新大赛</t>
  </si>
  <si>
    <t>http://jyt.ah.gov.cn/tsdw/gdjyc/dxsxkhjnjs/40715558.html</t>
  </si>
  <si>
    <t>现场竞技类/作品评比类</t>
  </si>
  <si>
    <t>赵娟</t>
  </si>
  <si>
    <t>董杰 丁晓娜</t>
  </si>
  <si>
    <t>马克思主义学院</t>
  </si>
  <si>
    <t>2024年“新时代·新思想·新青年”安徽省大学生学习马克思主义理论成果大赛</t>
  </si>
  <si>
    <t>https://mks.hfut.edu.cn/2024/1003/c8870a306967/page.htm</t>
  </si>
  <si>
    <t>美术学院</t>
  </si>
  <si>
    <t>2024年米兰设计周—中国高校设计学科师生优秀作品展</t>
  </si>
  <si>
    <t>中国教育国际交流协会等</t>
  </si>
  <si>
    <t>https://www.dandad.cn/</t>
  </si>
  <si>
    <t>设计学专业</t>
  </si>
  <si>
    <t>岳翔</t>
  </si>
  <si>
    <t>邹锦华、梁倚天</t>
  </si>
  <si>
    <t>2024年未来设计师•全国高校数字艺术设计大赛</t>
  </si>
  <si>
    <t>https://ncda.org.cn/#ncda</t>
  </si>
  <si>
    <t>艺术学</t>
  </si>
  <si>
    <t>陆敏、梁倚天</t>
  </si>
  <si>
    <t>2024年中国好创意暨全国数字艺术设计大赛</t>
  </si>
  <si>
    <t>全国高等院校计算机基础教育研究会、中国电子视像行业协会</t>
  </si>
  <si>
    <t>https://www.cdec.org.cn/</t>
  </si>
  <si>
    <t>设计学</t>
  </si>
  <si>
    <t>丁若蕊、梁倚天</t>
  </si>
  <si>
    <t>2024年安徽省乡村振兴创新创业大赛</t>
  </si>
  <si>
    <t>安徽省农业农村厅、安徽省教育厅</t>
  </si>
  <si>
    <t>其他</t>
  </si>
  <si>
    <t>http://www.xczxcy.com.cn/</t>
  </si>
  <si>
    <t>线上投递</t>
  </si>
  <si>
    <t>美术学（师范）专业、绘画专业、视觉传达设计专业</t>
  </si>
  <si>
    <t>王志国、梁倚天</t>
  </si>
  <si>
    <t>安徽省大学生纺织服装创意设计大赛</t>
  </si>
  <si>
    <t>http://fzdasai2023.ahpu.edu.cn//</t>
  </si>
  <si>
    <t>服装与服饰设计</t>
  </si>
  <si>
    <t>管志刚、陈健</t>
  </si>
  <si>
    <t>2024年安徽省工业设计大赛</t>
  </si>
  <si>
    <t>http://www.ahgysj.com/xwzx</t>
  </si>
  <si>
    <t>设计学类</t>
  </si>
  <si>
    <t>2024年安徽省大学生环境设计大赛</t>
  </si>
  <si>
    <t>环境设计、风景园林等设计学科</t>
  </si>
  <si>
    <t>安徽省大学生美术作品展</t>
  </si>
  <si>
    <t>安徽省文联，安徽省美术家协会</t>
  </si>
  <si>
    <t>安徽省</t>
  </si>
  <si>
    <t>http://www.ahsmx.org/Default.aspx</t>
  </si>
  <si>
    <t>不在排行榜</t>
  </si>
  <si>
    <t>线下投递</t>
  </si>
  <si>
    <t>绘画专业</t>
  </si>
  <si>
    <t>池海营、梁倚天</t>
  </si>
  <si>
    <t>安徽省大学生绘画作品大赛</t>
  </si>
  <si>
    <t>安徽省普通本科高校美术学专业合作委员会</t>
  </si>
  <si>
    <t>2024年中华经典诵写讲大赛</t>
  </si>
  <si>
    <t>教育部、国家语委</t>
  </si>
  <si>
    <t>https://jdsxj.eduyun.cn/</t>
  </si>
  <si>
    <t>书法学专业</t>
  </si>
  <si>
    <t>刘东峰、梁倚天</t>
  </si>
  <si>
    <t>安徽美术大展•艺术设计展</t>
  </si>
  <si>
    <t>安徽省文化厅、安徽省文学艺术界联合会、安徽省美术家协会</t>
  </si>
  <si>
    <t>https://www.shejijingsai.com/2022/07/824935.html</t>
  </si>
  <si>
    <t>美术学（师范）专业、绘画专业、视觉传达设计专业、环境设计专业、服装与服饰设计专业</t>
  </si>
  <si>
    <t>生命科学学院</t>
  </si>
  <si>
    <t>2024年全国大学生生命科学竞赛（CULSC）-生命科学竞赛、生命创新创业大赛</t>
  </si>
  <si>
    <t>教育部高等学校大学生物学课程教学指导委员会等</t>
  </si>
  <si>
    <t>https://culsc.cn/#/Home</t>
  </si>
  <si>
    <t>作品评比类/现场竞技类</t>
  </si>
  <si>
    <t>生物科学、生物工程、环境科学、环境生态工程、园艺</t>
  </si>
  <si>
    <t>谢红霞</t>
  </si>
  <si>
    <t>2024年安徽省大学生生物标本制作大赛</t>
  </si>
  <si>
    <t>http://jyt.ah.gov.cn/tsdw/gdjyc/dxsxkhjnjs/40712079.html</t>
  </si>
  <si>
    <t>作品评比类（现场也要汇报答辩）</t>
  </si>
  <si>
    <t>生物科学、园艺等</t>
  </si>
  <si>
    <t>纪磊</t>
  </si>
  <si>
    <t>安徽省普通本科高校环境类专业合作委员会</t>
  </si>
  <si>
    <t>http://223.240.84.253:81/cmp/</t>
  </si>
  <si>
    <t>环境科学、环境生态工程</t>
  </si>
  <si>
    <t>2024年安徽省大学生食品设计创新大赛</t>
  </si>
  <si>
    <t>http://jyt.ah.gov.cn/tsdw/gdjyc/dxsxkhjnjs/40715569.html</t>
  </si>
  <si>
    <t>数学与统计学院</t>
  </si>
  <si>
    <t>全国大学生数学竞赛（含省赛）</t>
  </si>
  <si>
    <t>中国数学会普及工作委员会</t>
  </si>
  <si>
    <t>http://www.cms.org.cn/</t>
  </si>
  <si>
    <t>理工专业、经管文史类专业</t>
  </si>
  <si>
    <t>卓泽朋</t>
  </si>
  <si>
    <t>刘蒙蒙</t>
  </si>
  <si>
    <t>美国大学生数学建模竞赛</t>
  </si>
  <si>
    <t>美国数学及其应用联合会</t>
  </si>
  <si>
    <t>国际级</t>
  </si>
  <si>
    <t>https://www.contest.comap.com/undergraduate/contests/</t>
  </si>
  <si>
    <t>数学、统计学、计算机、大数据、物理、化学、经济学、信息管理等</t>
  </si>
  <si>
    <t>陈昊</t>
  </si>
  <si>
    <t>刘凯</t>
  </si>
  <si>
    <t>2024年全国大学生数学建模竞赛+国际大学生数学建模竞赛</t>
  </si>
  <si>
    <t>https://www.mcm.edu.cn/</t>
  </si>
  <si>
    <t>2024年全国大学生统计建模大赛（含省赛）</t>
  </si>
  <si>
    <t>中国统计教育学会/安徽省教育厅</t>
  </si>
  <si>
    <t>http://tjjmds.ai-learning.net/</t>
  </si>
  <si>
    <t>不限专业</t>
  </si>
  <si>
    <t>王国华</t>
  </si>
  <si>
    <t>外国语学院</t>
  </si>
  <si>
    <t>全国大学生英语辩论赛</t>
  </si>
  <si>
    <t>团中央学校部、全国学联秘书处、北京外国语大学</t>
  </si>
  <si>
    <t>思辨精英平台</t>
  </si>
  <si>
    <t>李书影</t>
  </si>
  <si>
    <t>刘庆连</t>
  </si>
  <si>
    <t>安徽省大学生跨文化能力大赛</t>
  </si>
  <si>
    <t>https://csicc.flebm.com</t>
  </si>
  <si>
    <t>大学生英语竞赛（含省赛）</t>
  </si>
  <si>
    <t>高等学校大学外语教学指导委员会/安徽省
教育厅</t>
  </si>
  <si>
    <t>https://www.chinaneccs.cn/</t>
  </si>
  <si>
    <t>王建华</t>
  </si>
  <si>
    <t>中华全国日语演讲大赛</t>
  </si>
  <si>
    <t>中国教育国际交流协会、日本华人教授会议、
日本经济新闻社</t>
  </si>
  <si>
    <t>https://sfl.ccnu.edu.cn/info/1174/11349.htm</t>
  </si>
  <si>
    <t>王小卫</t>
  </si>
  <si>
    <t>“外研社 · 国才杯”“理解当代中国”全国大学生外语能力大赛-
英语演讲、英语辩论、英语写作、英语阅读——原外研社全国大
学生英语系列赛-英语演讲、英语辩论、英语写作、英语阅读</t>
  </si>
  <si>
    <t>教育部高等学校大学外语教学指导委员会、
教育部高等学校英语专业教学指导委员会/
安徽省教育厅</t>
  </si>
  <si>
    <t>https://ucc.fltrp.com/</t>
  </si>
  <si>
    <t>王磊</t>
  </si>
  <si>
    <t>文学院</t>
  </si>
  <si>
    <t>安徽省大学生质量文化与品牌创意设计大赛</t>
  </si>
  <si>
    <t>安徽省教育厅等</t>
  </si>
  <si>
    <t>http://www.ah-qbcc.cn/</t>
  </si>
  <si>
    <t>新闻传播学美术学、设计学及其他相关学科</t>
  </si>
  <si>
    <t xml:space="preserve">   徐方</t>
  </si>
  <si>
    <t xml:space="preserve">  李其名</t>
  </si>
  <si>
    <t>校团委</t>
  </si>
  <si>
    <t>“挑战杯”全国大学生课外学术科技作品竞赛（奇数年）
“挑战杯”中国大学生创业计划大赛（偶数年）</t>
  </si>
  <si>
    <t xml:space="preserve">共青团中央、教育部、人力资源和社会保障部、中国科协、全国学联
</t>
  </si>
  <si>
    <t>A类</t>
  </si>
  <si>
    <t>https://www.tiaozhanbei.net/</t>
  </si>
  <si>
    <t>一类</t>
  </si>
  <si>
    <t>马东</t>
  </si>
  <si>
    <t>王小蕾 方振国</t>
  </si>
  <si>
    <t>创新创业教育学院</t>
  </si>
  <si>
    <t>2024年中国国际大学生创新大赛</t>
  </si>
  <si>
    <t>教育部等部委</t>
  </si>
  <si>
    <t>https://cy.ncss.cn/</t>
  </si>
  <si>
    <t>李雨奎</t>
  </si>
  <si>
    <t>方振国 李子玉 张美丽</t>
  </si>
  <si>
    <t>2024年全国（全省）第八届大学生艺术展演</t>
  </si>
  <si>
    <t>教育部、安徽省教育厅单独或联合省直有关部门</t>
  </si>
  <si>
    <t>https://qgdyz.sc.edu.cn/</t>
  </si>
  <si>
    <t>2024年全国大学生广告艺术大赛</t>
  </si>
  <si>
    <t>https://www.sun-ada.net/</t>
  </si>
  <si>
    <t>张美丽</t>
  </si>
  <si>
    <t>方振国 李子玉</t>
  </si>
  <si>
    <t>2024年全国大学生节能减排社会实践与科技竞赛
第一届安徽省大学生节能减排社会实践与科技竞赛</t>
  </si>
  <si>
    <t>http://jienengjianpai.cn/Default.asp</t>
  </si>
  <si>
    <t>2024年全国大学生电子商务“创新、创意及创业”挑战赛</t>
  </si>
  <si>
    <t>http://www.3chuang.net/index.php</t>
  </si>
  <si>
    <t>2024年安徽省大学生科普创意创新大赛</t>
  </si>
  <si>
    <t>安徽省科学技术协会、安徽省教育厅、共青团安徽省委员会</t>
  </si>
  <si>
    <t>http://www.kepuah.cn/</t>
  </si>
  <si>
    <t>李子玉</t>
  </si>
  <si>
    <t>2024年安徽省大学生摄影作品大赛</t>
  </si>
  <si>
    <t>http://jyt.ah.gov.cn/tsdw/gdjyc/dxsxkhjnjs/40725727.html</t>
  </si>
  <si>
    <t>安徽省大学生微电影比赛</t>
  </si>
  <si>
    <t>https://dxswdy.aufe.edu.cn/</t>
  </si>
  <si>
    <t>全国大学生创新创业训练计划年会展示</t>
  </si>
  <si>
    <t>国创年会组委会/安徽省教育厅</t>
  </si>
  <si>
    <t>http://www.gjcxcy.cn/</t>
  </si>
  <si>
    <t>汪燕鸣</t>
  </si>
  <si>
    <t>商务英语专业</t>
  </si>
  <si>
    <t>徐静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</si>
</sst>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charset val="204"/>
    </font>
    <font>
      <sz val="2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204"/>
    </font>
    <font>
      <u/>
      <sz val="10"/>
      <color theme="10"/>
      <name val="宋体"/>
      <charset val="134"/>
    </font>
    <font>
      <sz val="10"/>
      <color theme="1"/>
      <name val="宋体"/>
      <charset val="134"/>
      <scheme val="minor"/>
    </font>
    <font>
      <u/>
      <sz val="10"/>
      <name val="宋体"/>
      <charset val="0"/>
    </font>
    <font>
      <u/>
      <sz val="10"/>
      <color rgb="FF800080"/>
      <name val="宋体"/>
      <charset val="134"/>
    </font>
    <font>
      <u/>
      <sz val="10"/>
      <color rgb="FF800080"/>
      <name val="宋体"/>
      <charset val="0"/>
      <scheme val="minor"/>
    </font>
    <font>
      <sz val="10"/>
      <color rgb="FF800080"/>
      <name val="宋体"/>
      <charset val="134"/>
    </font>
    <font>
      <sz val="10"/>
      <name val="FangSong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2" borderId="1" xfId="6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8" Type="http://schemas.openxmlformats.org/officeDocument/2006/relationships/image" Target="media/image67.png"/><Relationship Id="rId67" Type="http://schemas.openxmlformats.org/officeDocument/2006/relationships/image" Target="media/image66.png"/><Relationship Id="rId66" Type="http://schemas.openxmlformats.org/officeDocument/2006/relationships/image" Target="media/image65.png"/><Relationship Id="rId65" Type="http://schemas.openxmlformats.org/officeDocument/2006/relationships/image" Target="media/image64.png"/><Relationship Id="rId64" Type="http://schemas.openxmlformats.org/officeDocument/2006/relationships/image" Target="media/image63.png"/><Relationship Id="rId63" Type="http://schemas.openxmlformats.org/officeDocument/2006/relationships/image" Target="media/image62.png"/><Relationship Id="rId62" Type="http://schemas.openxmlformats.org/officeDocument/2006/relationships/image" Target="media/image61.png"/><Relationship Id="rId61" Type="http://schemas.openxmlformats.org/officeDocument/2006/relationships/image" Target="media/image60.png"/><Relationship Id="rId60" Type="http://schemas.openxmlformats.org/officeDocument/2006/relationships/image" Target="media/image59.png"/><Relationship Id="rId6" Type="http://schemas.openxmlformats.org/officeDocument/2006/relationships/image" Target="media/image6.jpeg"/><Relationship Id="rId59" Type="http://schemas.openxmlformats.org/officeDocument/2006/relationships/image" Target="media/image58.png"/><Relationship Id="rId58" Type="http://schemas.openxmlformats.org/officeDocument/2006/relationships/image" Target="media/image57.png"/><Relationship Id="rId57" Type="http://schemas.openxmlformats.org/officeDocument/2006/relationships/image" Target="media/image56.png"/><Relationship Id="rId56" Type="http://schemas.openxmlformats.org/officeDocument/2006/relationships/image" Target="media/image55.png"/><Relationship Id="rId55" Type="http://schemas.openxmlformats.org/officeDocument/2006/relationships/image" Target="NULL" TargetMode="External"/><Relationship Id="rId54" Type="http://schemas.openxmlformats.org/officeDocument/2006/relationships/image" Target="media/image54.png"/><Relationship Id="rId53" Type="http://schemas.openxmlformats.org/officeDocument/2006/relationships/image" Target="media/image53.png"/><Relationship Id="rId52" Type="http://schemas.openxmlformats.org/officeDocument/2006/relationships/image" Target="media/image52.png"/><Relationship Id="rId51" Type="http://schemas.openxmlformats.org/officeDocument/2006/relationships/image" Target="media/image51.png"/><Relationship Id="rId50" Type="http://schemas.openxmlformats.org/officeDocument/2006/relationships/image" Target="media/image50.png"/><Relationship Id="rId5" Type="http://schemas.openxmlformats.org/officeDocument/2006/relationships/image" Target="media/image5.png"/><Relationship Id="rId49" Type="http://schemas.openxmlformats.org/officeDocument/2006/relationships/image" Target="media/image49.png"/><Relationship Id="rId48" Type="http://schemas.openxmlformats.org/officeDocument/2006/relationships/image" Target="media/image48.png"/><Relationship Id="rId47" Type="http://schemas.openxmlformats.org/officeDocument/2006/relationships/image" Target="media/image47.png"/><Relationship Id="rId46" Type="http://schemas.openxmlformats.org/officeDocument/2006/relationships/image" Target="media/image46.png"/><Relationship Id="rId45" Type="http://schemas.openxmlformats.org/officeDocument/2006/relationships/image" Target="media/image45.png"/><Relationship Id="rId44" Type="http://schemas.openxmlformats.org/officeDocument/2006/relationships/image" Target="media/image44.png"/><Relationship Id="rId43" Type="http://schemas.openxmlformats.org/officeDocument/2006/relationships/image" Target="media/image43.png"/><Relationship Id="rId42" Type="http://schemas.openxmlformats.org/officeDocument/2006/relationships/image" Target="media/image42.png"/><Relationship Id="rId41" Type="http://schemas.openxmlformats.org/officeDocument/2006/relationships/image" Target="media/image41.png"/><Relationship Id="rId40" Type="http://schemas.openxmlformats.org/officeDocument/2006/relationships/image" Target="media/image40.png"/><Relationship Id="rId4" Type="http://schemas.openxmlformats.org/officeDocument/2006/relationships/image" Target="media/image4.jpeg"/><Relationship Id="rId39" Type="http://schemas.openxmlformats.org/officeDocument/2006/relationships/image" Target="media/image39.png"/><Relationship Id="rId38" Type="http://schemas.openxmlformats.org/officeDocument/2006/relationships/image" Target="media/image38.png"/><Relationship Id="rId37" Type="http://schemas.openxmlformats.org/officeDocument/2006/relationships/image" Target="media/image37.png"/><Relationship Id="rId36" Type="http://schemas.openxmlformats.org/officeDocument/2006/relationships/image" Target="media/image36.png"/><Relationship Id="rId35" Type="http://schemas.openxmlformats.org/officeDocument/2006/relationships/image" Target="media/image35.png"/><Relationship Id="rId34" Type="http://schemas.openxmlformats.org/officeDocument/2006/relationships/image" Target="media/image34.png"/><Relationship Id="rId33" Type="http://schemas.openxmlformats.org/officeDocument/2006/relationships/image" Target="media/image33.png"/><Relationship Id="rId32" Type="http://schemas.openxmlformats.org/officeDocument/2006/relationships/image" Target="media/image32.png"/><Relationship Id="rId31" Type="http://schemas.openxmlformats.org/officeDocument/2006/relationships/image" Target="media/image31.png"/><Relationship Id="rId30" Type="http://schemas.openxmlformats.org/officeDocument/2006/relationships/image" Target="media/image30.png"/><Relationship Id="rId3" Type="http://schemas.openxmlformats.org/officeDocument/2006/relationships/image" Target="media/image3.png"/><Relationship Id="rId29" Type="http://schemas.openxmlformats.org/officeDocument/2006/relationships/image" Target="media/image29.png"/><Relationship Id="rId28" Type="http://schemas.openxmlformats.org/officeDocument/2006/relationships/image" Target="media/image28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jpe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sfl.ccnu.edu.cn/info/1174/11349.htm" TargetMode="External"/><Relationship Id="rId8" Type="http://schemas.openxmlformats.org/officeDocument/2006/relationships/hyperlink" Target="https://csicc.flebm.com/" TargetMode="External"/><Relationship Id="rId7" Type="http://schemas.openxmlformats.org/officeDocument/2006/relationships/hyperlink" Target="http://fzdasai2023.ahpu.edu.cn/" TargetMode="External"/><Relationship Id="rId6" Type="http://schemas.openxmlformats.org/officeDocument/2006/relationships/hyperlink" Target="https://mks.hfut.edu.cn/2024/1003/c8870a306967/page.htm" TargetMode="External"/><Relationship Id="rId5" Type="http://schemas.openxmlformats.org/officeDocument/2006/relationships/hyperlink" Target="http://www.kepuah.cn/" TargetMode="External"/><Relationship Id="rId4" Type="http://schemas.openxmlformats.org/officeDocument/2006/relationships/hyperlink" Target="https://qgdyz.sc.edu.cn/" TargetMode="External"/><Relationship Id="rId3" Type="http://schemas.openxmlformats.org/officeDocument/2006/relationships/hyperlink" Target="https://www.chinaneccs.cn/" TargetMode="External"/><Relationship Id="rId2" Type="http://schemas.openxmlformats.org/officeDocument/2006/relationships/hyperlink" Target="https://www.shejijingsai.com/2022/07/824935.html" TargetMode="External"/><Relationship Id="rId10" Type="http://schemas.openxmlformats.org/officeDocument/2006/relationships/hyperlink" Target="http://www.gjcxcy.cn/" TargetMode="External"/><Relationship Id="rId1" Type="http://schemas.openxmlformats.org/officeDocument/2006/relationships/hyperlink" Target="https://zfxy.wxc.edu.cn/2019bls/main.p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8568"/>
  <sheetViews>
    <sheetView tabSelected="1" workbookViewId="0">
      <selection activeCell="A67" sqref="$A1:$XFD1048576"/>
    </sheetView>
  </sheetViews>
  <sheetFormatPr defaultColWidth="9" defaultRowHeight="12.75"/>
  <cols>
    <col min="1" max="1" width="6.25" style="1" customWidth="1"/>
    <col min="2" max="2" width="21.25" style="1" customWidth="1"/>
    <col min="3" max="3" width="36.7583333333333" style="1" customWidth="1"/>
    <col min="4" max="4" width="25" style="1" customWidth="1"/>
    <col min="5" max="5" width="9.30833333333333" style="1" customWidth="1"/>
    <col min="6" max="6" width="10.5583333333333" style="1" customWidth="1"/>
    <col min="7" max="7" width="22.75" style="3" customWidth="1"/>
    <col min="8" max="8" width="13.625" style="4" customWidth="1"/>
    <col min="9" max="9" width="9.875" style="1" customWidth="1"/>
    <col min="10" max="10" width="25.2583333333333" style="1" customWidth="1"/>
    <col min="11" max="11" width="11.2583333333333" style="1" customWidth="1"/>
    <col min="12" max="12" width="19.5" style="1" customWidth="1"/>
    <col min="13" max="13" width="8.475" style="1" customWidth="1"/>
    <col min="14" max="14" width="16.5" style="1" customWidth="1"/>
    <col min="15" max="16384" width="9" style="1"/>
  </cols>
  <sheetData>
    <row r="1" ht="5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/>
      <c r="I2" s="6" t="s">
        <v>6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27" t="s">
        <v>13</v>
      </c>
    </row>
    <row r="3" s="2" customFormat="1" ht="53" customHeight="1" spans="1:15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 t="str">
        <f>_xlfn.DISPIMG("ID_B6C7E0ADE0274738A7C17BD4AD6674F3",1)</f>
        <v>=DISPIMG("ID_B6C7E0ADE0274738A7C17BD4AD6674F3",1)</v>
      </c>
      <c r="H3" s="12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  <c r="N3" s="10" t="s">
        <v>25</v>
      </c>
      <c r="O3" s="11" t="s">
        <v>26</v>
      </c>
    </row>
    <row r="4" s="2" customFormat="1" ht="54" customHeight="1" spans="1:15">
      <c r="A4" s="10">
        <v>2</v>
      </c>
      <c r="B4" s="10" t="s">
        <v>14</v>
      </c>
      <c r="C4" s="10" t="s">
        <v>27</v>
      </c>
      <c r="D4" s="10" t="s">
        <v>16</v>
      </c>
      <c r="E4" s="10" t="s">
        <v>17</v>
      </c>
      <c r="F4" s="10" t="s">
        <v>18</v>
      </c>
      <c r="G4" s="13" t="str">
        <f>_xlfn.DISPIMG("ID_203B56983D8343DE933BEC9E9E21A02F",1)</f>
        <v>=DISPIMG("ID_203B56983D8343DE933BEC9E9E21A02F",1)</v>
      </c>
      <c r="H4" s="12" t="s">
        <v>28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24</v>
      </c>
      <c r="N4" s="10" t="s">
        <v>29</v>
      </c>
      <c r="O4" s="11" t="s">
        <v>26</v>
      </c>
    </row>
    <row r="5" s="2" customFormat="1" ht="50" customHeight="1" spans="1:15">
      <c r="A5" s="10">
        <v>3</v>
      </c>
      <c r="B5" s="10" t="s">
        <v>30</v>
      </c>
      <c r="C5" s="10" t="s">
        <v>31</v>
      </c>
      <c r="D5" s="10" t="s">
        <v>32</v>
      </c>
      <c r="E5" s="10" t="s">
        <v>33</v>
      </c>
      <c r="F5" s="10" t="s">
        <v>34</v>
      </c>
      <c r="G5" s="14" t="str">
        <f>_xlfn.DISPIMG("ID_0B9DB6FD063C4BC99EC1EB445981E0F5",1)</f>
        <v>=DISPIMG("ID_0B9DB6FD063C4BC99EC1EB445981E0F5",1)</v>
      </c>
      <c r="H5" s="12" t="s">
        <v>35</v>
      </c>
      <c r="I5" s="10" t="s">
        <v>20</v>
      </c>
      <c r="J5" s="10" t="s">
        <v>36</v>
      </c>
      <c r="K5" s="10" t="s">
        <v>37</v>
      </c>
      <c r="L5" s="10" t="s">
        <v>38</v>
      </c>
      <c r="M5" s="10" t="s">
        <v>39</v>
      </c>
      <c r="N5" s="10" t="s">
        <v>40</v>
      </c>
      <c r="O5" s="11" t="s">
        <v>26</v>
      </c>
    </row>
    <row r="6" s="2" customFormat="1" ht="46" customHeight="1" spans="1:15">
      <c r="A6" s="10">
        <v>4</v>
      </c>
      <c r="B6" s="10" t="s">
        <v>30</v>
      </c>
      <c r="C6" s="10" t="s">
        <v>41</v>
      </c>
      <c r="D6" s="10" t="s">
        <v>42</v>
      </c>
      <c r="E6" s="10" t="s">
        <v>33</v>
      </c>
      <c r="F6" s="10" t="s">
        <v>43</v>
      </c>
      <c r="G6" s="14" t="str">
        <f>_xlfn.DISPIMG("ID_70FC4404C8414ADB985B70444CBF7CF8",1)</f>
        <v>=DISPIMG("ID_70FC4404C8414ADB985B70444CBF7CF8",1)</v>
      </c>
      <c r="H6" s="12" t="s">
        <v>44</v>
      </c>
      <c r="I6" s="10" t="s">
        <v>20</v>
      </c>
      <c r="J6" s="10" t="s">
        <v>45</v>
      </c>
      <c r="K6" s="18" t="s">
        <v>22</v>
      </c>
      <c r="L6" s="10" t="s">
        <v>38</v>
      </c>
      <c r="M6" s="10" t="s">
        <v>39</v>
      </c>
      <c r="N6" s="10" t="s">
        <v>46</v>
      </c>
      <c r="O6" s="11" t="s">
        <v>26</v>
      </c>
    </row>
    <row r="7" s="2" customFormat="1" ht="39" customHeight="1" spans="1:15">
      <c r="A7" s="10">
        <v>5</v>
      </c>
      <c r="B7" s="10" t="s">
        <v>30</v>
      </c>
      <c r="C7" s="10" t="s">
        <v>47</v>
      </c>
      <c r="D7" s="10" t="s">
        <v>48</v>
      </c>
      <c r="E7" s="10" t="s">
        <v>33</v>
      </c>
      <c r="F7" s="10" t="s">
        <v>34</v>
      </c>
      <c r="G7" s="15" t="str">
        <f>_xlfn.DISPIMG("ID_0A991AE173214571A9DF815F994C2C0D",1)</f>
        <v>=DISPIMG("ID_0A991AE173214571A9DF815F994C2C0D",1)</v>
      </c>
      <c r="H7" s="12" t="s">
        <v>49</v>
      </c>
      <c r="I7" s="10" t="s">
        <v>20</v>
      </c>
      <c r="J7" s="10" t="s">
        <v>36</v>
      </c>
      <c r="K7" s="10" t="s">
        <v>22</v>
      </c>
      <c r="L7" s="10" t="s">
        <v>38</v>
      </c>
      <c r="M7" s="10" t="s">
        <v>39</v>
      </c>
      <c r="N7" s="10" t="s">
        <v>46</v>
      </c>
      <c r="O7" s="11" t="s">
        <v>50</v>
      </c>
    </row>
    <row r="8" s="2" customFormat="1" ht="38" customHeight="1" spans="1:15">
      <c r="A8" s="10">
        <v>6</v>
      </c>
      <c r="B8" s="10" t="s">
        <v>30</v>
      </c>
      <c r="C8" s="10" t="s">
        <v>51</v>
      </c>
      <c r="D8" s="10" t="s">
        <v>16</v>
      </c>
      <c r="E8" s="10" t="s">
        <v>17</v>
      </c>
      <c r="F8" s="10" t="s">
        <v>18</v>
      </c>
      <c r="G8" s="16" t="str">
        <f>_xlfn.DISPIMG("ID_829E90CE05DD437EADEC666A00C55171",1)</f>
        <v>=DISPIMG("ID_829E90CE05DD437EADEC666A00C55171",1)</v>
      </c>
      <c r="H8" s="16" t="s">
        <v>52</v>
      </c>
      <c r="I8" s="10" t="s">
        <v>20</v>
      </c>
      <c r="J8" s="10" t="s">
        <v>21</v>
      </c>
      <c r="K8" s="10" t="s">
        <v>22</v>
      </c>
      <c r="L8" s="10" t="s">
        <v>38</v>
      </c>
      <c r="M8" s="10" t="s">
        <v>53</v>
      </c>
      <c r="N8" s="10" t="s">
        <v>54</v>
      </c>
      <c r="O8" s="11" t="s">
        <v>50</v>
      </c>
    </row>
    <row r="9" s="2" customFormat="1" ht="53" customHeight="1" spans="1:15">
      <c r="A9" s="10">
        <v>7</v>
      </c>
      <c r="B9" s="10" t="s">
        <v>55</v>
      </c>
      <c r="C9" s="10" t="s">
        <v>56</v>
      </c>
      <c r="D9" s="10" t="s">
        <v>57</v>
      </c>
      <c r="E9" s="10" t="s">
        <v>33</v>
      </c>
      <c r="F9" s="10" t="s">
        <v>58</v>
      </c>
      <c r="G9" s="15" t="str">
        <f>_xlfn.DISPIMG("ID_C46DD8F5DD554FFA9A9EA40FB123AAF0",1)</f>
        <v>=DISPIMG("ID_C46DD8F5DD554FFA9A9EA40FB123AAF0",1)</v>
      </c>
      <c r="H9" s="16" t="s">
        <v>59</v>
      </c>
      <c r="I9" s="10" t="s">
        <v>60</v>
      </c>
      <c r="J9" s="10" t="s">
        <v>45</v>
      </c>
      <c r="K9" s="18" t="s">
        <v>22</v>
      </c>
      <c r="L9" s="10" t="s">
        <v>61</v>
      </c>
      <c r="M9" s="10" t="s">
        <v>62</v>
      </c>
      <c r="N9" s="10" t="s">
        <v>63</v>
      </c>
      <c r="O9" s="11" t="s">
        <v>26</v>
      </c>
    </row>
    <row r="10" s="2" customFormat="1" ht="42" customHeight="1" spans="1:15">
      <c r="A10" s="10">
        <v>8</v>
      </c>
      <c r="B10" s="10" t="s">
        <v>55</v>
      </c>
      <c r="C10" s="10" t="s">
        <v>64</v>
      </c>
      <c r="D10" s="10" t="s">
        <v>65</v>
      </c>
      <c r="E10" s="10" t="s">
        <v>33</v>
      </c>
      <c r="F10" s="10" t="s">
        <v>34</v>
      </c>
      <c r="G10" s="14" t="str">
        <f>_xlfn.DISPIMG("ID_923CBA353EB74239972E52FDBA4ADA2E",1)</f>
        <v>=DISPIMG("ID_923CBA353EB74239972E52FDBA4ADA2E",1)</v>
      </c>
      <c r="H10" s="16" t="s">
        <v>66</v>
      </c>
      <c r="I10" s="10" t="s">
        <v>20</v>
      </c>
      <c r="J10" s="10" t="s">
        <v>36</v>
      </c>
      <c r="K10" s="10" t="s">
        <v>22</v>
      </c>
      <c r="L10" s="10" t="s">
        <v>67</v>
      </c>
      <c r="M10" s="10" t="s">
        <v>62</v>
      </c>
      <c r="N10" s="10" t="s">
        <v>68</v>
      </c>
      <c r="O10" s="11" t="s">
        <v>26</v>
      </c>
    </row>
    <row r="11" s="2" customFormat="1" ht="45" customHeight="1" spans="1:15">
      <c r="A11" s="10">
        <v>9</v>
      </c>
      <c r="B11" s="10" t="s">
        <v>55</v>
      </c>
      <c r="C11" s="10" t="s">
        <v>69</v>
      </c>
      <c r="D11" s="10" t="s">
        <v>70</v>
      </c>
      <c r="E11" s="10" t="s">
        <v>33</v>
      </c>
      <c r="F11" s="10" t="s">
        <v>34</v>
      </c>
      <c r="G11" s="17" t="str">
        <f>_xlfn.DISPIMG("ID_E1973453CFB54DB28F83AC67AA79DF7E",1)</f>
        <v>=DISPIMG("ID_E1973453CFB54DB28F83AC67AA79DF7E",1)</v>
      </c>
      <c r="H11" s="17" t="s">
        <v>71</v>
      </c>
      <c r="I11" s="11" t="s">
        <v>20</v>
      </c>
      <c r="J11" s="10" t="s">
        <v>36</v>
      </c>
      <c r="K11" s="10" t="s">
        <v>22</v>
      </c>
      <c r="L11" s="10" t="s">
        <v>67</v>
      </c>
      <c r="M11" s="10" t="s">
        <v>62</v>
      </c>
      <c r="N11" s="10" t="s">
        <v>72</v>
      </c>
      <c r="O11" s="11" t="s">
        <v>26</v>
      </c>
    </row>
    <row r="12" s="2" customFormat="1" ht="48" customHeight="1" spans="1:15">
      <c r="A12" s="10">
        <v>10</v>
      </c>
      <c r="B12" s="10" t="s">
        <v>55</v>
      </c>
      <c r="C12" s="10" t="s">
        <v>73</v>
      </c>
      <c r="D12" s="18" t="s">
        <v>74</v>
      </c>
      <c r="E12" s="10" t="s">
        <v>33</v>
      </c>
      <c r="F12" s="10" t="s">
        <v>43</v>
      </c>
      <c r="G12" s="14" t="str">
        <f>_xlfn.DISPIMG("ID_90A763042A2943ADAA34CC9896D7B893",1)</f>
        <v>=DISPIMG("ID_90A763042A2943ADAA34CC9896D7B893",1)</v>
      </c>
      <c r="H12" s="14" t="s">
        <v>75</v>
      </c>
      <c r="I12" s="10" t="s">
        <v>20</v>
      </c>
      <c r="J12" s="10" t="s">
        <v>45</v>
      </c>
      <c r="K12" s="18" t="s">
        <v>22</v>
      </c>
      <c r="L12" s="10" t="s">
        <v>61</v>
      </c>
      <c r="M12" s="10" t="s">
        <v>62</v>
      </c>
      <c r="N12" s="22"/>
      <c r="O12" s="11" t="s">
        <v>26</v>
      </c>
    </row>
    <row r="13" s="2" customFormat="1" ht="45" customHeight="1" spans="1:15">
      <c r="A13" s="10">
        <v>11</v>
      </c>
      <c r="B13" s="10" t="s">
        <v>55</v>
      </c>
      <c r="C13" s="10" t="s">
        <v>76</v>
      </c>
      <c r="D13" s="10" t="s">
        <v>77</v>
      </c>
      <c r="E13" s="10" t="s">
        <v>33</v>
      </c>
      <c r="F13" s="10" t="s">
        <v>43</v>
      </c>
      <c r="G13" s="14" t="str">
        <f>_xlfn.DISPIMG("ID_484489A1140A48CBBE0B8719BA810F5A",1)</f>
        <v>=DISPIMG("ID_484489A1140A48CBBE0B8719BA810F5A",1)</v>
      </c>
      <c r="H13" s="14" t="s">
        <v>78</v>
      </c>
      <c r="I13" s="10" t="s">
        <v>20</v>
      </c>
      <c r="J13" s="10" t="s">
        <v>45</v>
      </c>
      <c r="K13" s="18" t="s">
        <v>22</v>
      </c>
      <c r="L13" s="10" t="s">
        <v>79</v>
      </c>
      <c r="M13" s="10" t="s">
        <v>62</v>
      </c>
      <c r="N13" s="10" t="s">
        <v>80</v>
      </c>
      <c r="O13" s="11" t="s">
        <v>26</v>
      </c>
    </row>
    <row r="14" s="2" customFormat="1" ht="39" customHeight="1" spans="1:15">
      <c r="A14" s="10">
        <v>12</v>
      </c>
      <c r="B14" s="10" t="s">
        <v>55</v>
      </c>
      <c r="C14" s="10" t="s">
        <v>81</v>
      </c>
      <c r="D14" s="10" t="s">
        <v>82</v>
      </c>
      <c r="E14" s="10" t="s">
        <v>33</v>
      </c>
      <c r="F14" s="10" t="s">
        <v>58</v>
      </c>
      <c r="G14" s="17" t="str">
        <f>_xlfn.DISPIMG("ID_3825058655F8462687D8A6DE0C10FFFF",1)</f>
        <v>=DISPIMG("ID_3825058655F8462687D8A6DE0C10FFFF",1)</v>
      </c>
      <c r="H14" s="17" t="s">
        <v>83</v>
      </c>
      <c r="I14" s="10" t="s">
        <v>60</v>
      </c>
      <c r="J14" s="10" t="s">
        <v>45</v>
      </c>
      <c r="K14" s="18" t="s">
        <v>22</v>
      </c>
      <c r="L14" s="10" t="s">
        <v>84</v>
      </c>
      <c r="M14" s="10" t="s">
        <v>62</v>
      </c>
      <c r="N14" s="10" t="s">
        <v>85</v>
      </c>
      <c r="O14" s="11" t="s">
        <v>50</v>
      </c>
    </row>
    <row r="15" s="2" customFormat="1" ht="42" customHeight="1" spans="1:15">
      <c r="A15" s="10">
        <v>13</v>
      </c>
      <c r="B15" s="10" t="s">
        <v>55</v>
      </c>
      <c r="C15" s="10" t="s">
        <v>86</v>
      </c>
      <c r="D15" s="10" t="s">
        <v>87</v>
      </c>
      <c r="E15" s="10" t="s">
        <v>33</v>
      </c>
      <c r="F15" s="10" t="s">
        <v>34</v>
      </c>
      <c r="G15" s="14" t="str">
        <f>_xlfn.DISPIMG("ID_A89DC1373D484280B15139D239D53438",1)</f>
        <v>=DISPIMG("ID_A89DC1373D484280B15139D239D53438",1)</v>
      </c>
      <c r="H15" s="14" t="s">
        <v>88</v>
      </c>
      <c r="I15" s="10" t="s">
        <v>20</v>
      </c>
      <c r="J15" s="10" t="s">
        <v>36</v>
      </c>
      <c r="K15" s="10" t="s">
        <v>22</v>
      </c>
      <c r="L15" s="10" t="s">
        <v>79</v>
      </c>
      <c r="M15" s="10" t="s">
        <v>62</v>
      </c>
      <c r="N15" s="10" t="s">
        <v>80</v>
      </c>
      <c r="O15" s="11" t="s">
        <v>50</v>
      </c>
    </row>
    <row r="16" s="2" customFormat="1" ht="57" customHeight="1" spans="1:15">
      <c r="A16" s="10">
        <v>14</v>
      </c>
      <c r="B16" s="10" t="s">
        <v>55</v>
      </c>
      <c r="C16" s="10" t="s">
        <v>89</v>
      </c>
      <c r="D16" s="10" t="s">
        <v>16</v>
      </c>
      <c r="E16" s="10" t="s">
        <v>17</v>
      </c>
      <c r="F16" s="10" t="s">
        <v>18</v>
      </c>
      <c r="G16" s="16" t="str">
        <f>_xlfn.DISPIMG("ID_7E877162EAFA48599E67F8A8B1F54155",1)</f>
        <v>=DISPIMG("ID_7E877162EAFA48599E67F8A8B1F54155",1)</v>
      </c>
      <c r="H16" s="16" t="s">
        <v>90</v>
      </c>
      <c r="I16" s="10" t="s">
        <v>20</v>
      </c>
      <c r="J16" s="10" t="s">
        <v>21</v>
      </c>
      <c r="K16" s="10" t="s">
        <v>91</v>
      </c>
      <c r="L16" s="10" t="s">
        <v>92</v>
      </c>
      <c r="M16" s="10" t="s">
        <v>62</v>
      </c>
      <c r="N16" s="10" t="s">
        <v>93</v>
      </c>
      <c r="O16" s="11" t="s">
        <v>50</v>
      </c>
    </row>
    <row r="17" s="2" customFormat="1" ht="46" customHeight="1" spans="1:15">
      <c r="A17" s="10">
        <v>15</v>
      </c>
      <c r="B17" s="10" t="s">
        <v>55</v>
      </c>
      <c r="C17" s="10" t="s">
        <v>94</v>
      </c>
      <c r="D17" s="10" t="s">
        <v>16</v>
      </c>
      <c r="E17" s="10" t="s">
        <v>17</v>
      </c>
      <c r="F17" s="10" t="s">
        <v>18</v>
      </c>
      <c r="G17" s="16" t="str">
        <f>_xlfn.DISPIMG("ID_652E6C167F184C5A830C8D7FB0D39F1E",1)</f>
        <v>=DISPIMG("ID_652E6C167F184C5A830C8D7FB0D39F1E",1)</v>
      </c>
      <c r="H17" s="16" t="s">
        <v>95</v>
      </c>
      <c r="I17" s="10" t="s">
        <v>20</v>
      </c>
      <c r="J17" s="10" t="s">
        <v>21</v>
      </c>
      <c r="K17" s="10" t="s">
        <v>96</v>
      </c>
      <c r="L17" s="10" t="s">
        <v>84</v>
      </c>
      <c r="M17" s="10" t="s">
        <v>62</v>
      </c>
      <c r="N17" s="10" t="s">
        <v>97</v>
      </c>
      <c r="O17" s="11" t="s">
        <v>50</v>
      </c>
    </row>
    <row r="18" s="2" customFormat="1" ht="41" customHeight="1" spans="1:15">
      <c r="A18" s="10">
        <v>16</v>
      </c>
      <c r="B18" s="10" t="s">
        <v>55</v>
      </c>
      <c r="C18" s="10" t="s">
        <v>98</v>
      </c>
      <c r="D18" s="10" t="s">
        <v>16</v>
      </c>
      <c r="E18" s="10" t="s">
        <v>17</v>
      </c>
      <c r="F18" s="10" t="s">
        <v>18</v>
      </c>
      <c r="G18" s="16" t="str">
        <f>_xlfn.DISPIMG("ID_212919F038524E0189E4FC893F28AEB1",1)</f>
        <v>=DISPIMG("ID_212919F038524E0189E4FC893F28AEB1",1)</v>
      </c>
      <c r="H18" s="16" t="s">
        <v>90</v>
      </c>
      <c r="I18" s="10" t="s">
        <v>20</v>
      </c>
      <c r="J18" s="10" t="s">
        <v>21</v>
      </c>
      <c r="K18" s="10" t="s">
        <v>99</v>
      </c>
      <c r="L18" s="10" t="s">
        <v>67</v>
      </c>
      <c r="M18" s="10" t="s">
        <v>62</v>
      </c>
      <c r="N18" s="10" t="s">
        <v>68</v>
      </c>
      <c r="O18" s="11" t="s">
        <v>50</v>
      </c>
    </row>
    <row r="19" s="2" customFormat="1" ht="50" customHeight="1" spans="1:15">
      <c r="A19" s="10">
        <v>17</v>
      </c>
      <c r="B19" s="10" t="s">
        <v>55</v>
      </c>
      <c r="C19" s="10" t="s">
        <v>100</v>
      </c>
      <c r="D19" s="10" t="s">
        <v>16</v>
      </c>
      <c r="E19" s="10" t="s">
        <v>17</v>
      </c>
      <c r="F19" s="10" t="s">
        <v>18</v>
      </c>
      <c r="G19" s="16" t="str">
        <f>_xlfn.DISPIMG("ID_E377BAA383D64C0DB99886C7DD414DAD",1)</f>
        <v>=DISPIMG("ID_E377BAA383D64C0DB99886C7DD414DAD",1)</v>
      </c>
      <c r="H19" s="16" t="s">
        <v>101</v>
      </c>
      <c r="I19" s="10" t="s">
        <v>20</v>
      </c>
      <c r="J19" s="10" t="s">
        <v>21</v>
      </c>
      <c r="K19" s="10" t="s">
        <v>102</v>
      </c>
      <c r="L19" s="10" t="s">
        <v>103</v>
      </c>
      <c r="M19" s="10" t="s">
        <v>62</v>
      </c>
      <c r="N19" s="10" t="s">
        <v>104</v>
      </c>
      <c r="O19" s="11" t="s">
        <v>50</v>
      </c>
    </row>
    <row r="20" s="2" customFormat="1" ht="48" customHeight="1" spans="1:15">
      <c r="A20" s="10">
        <v>18</v>
      </c>
      <c r="B20" s="10" t="s">
        <v>105</v>
      </c>
      <c r="C20" s="10" t="s">
        <v>106</v>
      </c>
      <c r="D20" s="10" t="s">
        <v>57</v>
      </c>
      <c r="E20" s="10" t="s">
        <v>33</v>
      </c>
      <c r="F20" s="10" t="s">
        <v>58</v>
      </c>
      <c r="G20" s="15" t="str">
        <f>_xlfn.DISPIMG("ID_C46DD8F5DD554FFA9A9EA40FB123AAF0",1)</f>
        <v>=DISPIMG("ID_C46DD8F5DD554FFA9A9EA40FB123AAF0",1)</v>
      </c>
      <c r="H20" s="16" t="s">
        <v>59</v>
      </c>
      <c r="I20" s="10" t="s">
        <v>60</v>
      </c>
      <c r="J20" s="10" t="s">
        <v>45</v>
      </c>
      <c r="K20" s="18" t="s">
        <v>22</v>
      </c>
      <c r="L20" s="10" t="s">
        <v>107</v>
      </c>
      <c r="M20" s="10" t="s">
        <v>108</v>
      </c>
      <c r="N20" s="10" t="s">
        <v>109</v>
      </c>
      <c r="O20" s="11" t="s">
        <v>26</v>
      </c>
    </row>
    <row r="21" s="2" customFormat="1" ht="50" customHeight="1" spans="1:15">
      <c r="A21" s="10">
        <v>19</v>
      </c>
      <c r="B21" s="10" t="s">
        <v>105</v>
      </c>
      <c r="C21" s="10" t="s">
        <v>110</v>
      </c>
      <c r="D21" s="10" t="s">
        <v>111</v>
      </c>
      <c r="E21" s="19" t="s">
        <v>33</v>
      </c>
      <c r="F21" s="19" t="s">
        <v>58</v>
      </c>
      <c r="G21" s="17" t="str">
        <f>_xlfn.DISPIMG("ID_09A6698AC81F4B3D9E138D1B2A1AF7BB",1)</f>
        <v>=DISPIMG("ID_09A6698AC81F4B3D9E138D1B2A1AF7BB",1)</v>
      </c>
      <c r="H21" s="17" t="s">
        <v>112</v>
      </c>
      <c r="I21" s="10" t="s">
        <v>60</v>
      </c>
      <c r="J21" s="10" t="s">
        <v>45</v>
      </c>
      <c r="K21" s="18" t="s">
        <v>22</v>
      </c>
      <c r="L21" s="10" t="s">
        <v>113</v>
      </c>
      <c r="M21" s="10" t="s">
        <v>108</v>
      </c>
      <c r="N21" s="10" t="s">
        <v>114</v>
      </c>
      <c r="O21" s="11" t="s">
        <v>26</v>
      </c>
    </row>
    <row r="22" s="2" customFormat="1" ht="51" customHeight="1" spans="1:15">
      <c r="A22" s="10">
        <v>20</v>
      </c>
      <c r="B22" s="10" t="s">
        <v>105</v>
      </c>
      <c r="C22" s="10" t="s">
        <v>115</v>
      </c>
      <c r="D22" s="10" t="s">
        <v>116</v>
      </c>
      <c r="E22" s="10" t="s">
        <v>33</v>
      </c>
      <c r="F22" s="10" t="s">
        <v>34</v>
      </c>
      <c r="G22" s="14" t="str">
        <f>_xlfn.DISPIMG("ID_722FEEED63A24D51AC84038B368ECB00",1)</f>
        <v>=DISPIMG("ID_722FEEED63A24D51AC84038B368ECB00",1)</v>
      </c>
      <c r="H22" s="14" t="s">
        <v>117</v>
      </c>
      <c r="I22" s="10" t="s">
        <v>20</v>
      </c>
      <c r="J22" s="10" t="s">
        <v>36</v>
      </c>
      <c r="K22" s="10" t="s">
        <v>37</v>
      </c>
      <c r="L22" s="10" t="s">
        <v>113</v>
      </c>
      <c r="M22" s="10" t="s">
        <v>108</v>
      </c>
      <c r="N22" s="10" t="s">
        <v>118</v>
      </c>
      <c r="O22" s="11" t="s">
        <v>26</v>
      </c>
    </row>
    <row r="23" s="2" customFormat="1" ht="44" customHeight="1" spans="1:15">
      <c r="A23" s="10">
        <v>21</v>
      </c>
      <c r="B23" s="10" t="s">
        <v>105</v>
      </c>
      <c r="C23" s="10" t="s">
        <v>119</v>
      </c>
      <c r="D23" s="10" t="s">
        <v>16</v>
      </c>
      <c r="E23" s="10" t="s">
        <v>17</v>
      </c>
      <c r="F23" s="10" t="s">
        <v>18</v>
      </c>
      <c r="G23" s="16" t="str">
        <f>_xlfn.DISPIMG("ID_70A38CFFEBB041C3952B2275BFA386CF",1)</f>
        <v>=DISPIMG("ID_70A38CFFEBB041C3952B2275BFA386CF",1)</v>
      </c>
      <c r="H23" s="16" t="s">
        <v>90</v>
      </c>
      <c r="I23" s="10" t="s">
        <v>20</v>
      </c>
      <c r="J23" s="10" t="s">
        <v>21</v>
      </c>
      <c r="K23" s="10" t="s">
        <v>120</v>
      </c>
      <c r="L23" s="10" t="s">
        <v>107</v>
      </c>
      <c r="M23" s="10" t="s">
        <v>108</v>
      </c>
      <c r="N23" s="10" t="s">
        <v>121</v>
      </c>
      <c r="O23" s="11" t="s">
        <v>26</v>
      </c>
    </row>
    <row r="24" s="1" customFormat="1" ht="53" customHeight="1" spans="1:15">
      <c r="A24" s="10">
        <v>22</v>
      </c>
      <c r="B24" s="10" t="s">
        <v>105</v>
      </c>
      <c r="C24" s="10" t="s">
        <v>122</v>
      </c>
      <c r="D24" s="10" t="s">
        <v>123</v>
      </c>
      <c r="E24" s="10" t="s">
        <v>33</v>
      </c>
      <c r="F24" s="10" t="s">
        <v>43</v>
      </c>
      <c r="G24" s="14" t="str">
        <f>_xlfn.DISPIMG("ID_73BA83A91DB04316A3B0504EB4FD6955",1)</f>
        <v>=DISPIMG("ID_73BA83A91DB04316A3B0504EB4FD6955",1)</v>
      </c>
      <c r="H24" s="16" t="s">
        <v>124</v>
      </c>
      <c r="I24" s="10" t="s">
        <v>20</v>
      </c>
      <c r="J24" s="10" t="s">
        <v>45</v>
      </c>
      <c r="K24" s="10" t="s">
        <v>22</v>
      </c>
      <c r="L24" s="10" t="s">
        <v>125</v>
      </c>
      <c r="M24" s="10" t="s">
        <v>108</v>
      </c>
      <c r="N24" s="10" t="s">
        <v>126</v>
      </c>
      <c r="O24" s="11" t="s">
        <v>26</v>
      </c>
    </row>
    <row r="25" s="1" customFormat="1" ht="27" customHeight="1" spans="1:15">
      <c r="A25" s="10">
        <v>23</v>
      </c>
      <c r="B25" s="10" t="s">
        <v>105</v>
      </c>
      <c r="C25" s="10" t="s">
        <v>94</v>
      </c>
      <c r="D25" s="10" t="s">
        <v>16</v>
      </c>
      <c r="E25" s="10" t="s">
        <v>17</v>
      </c>
      <c r="F25" s="10" t="s">
        <v>18</v>
      </c>
      <c r="G25" s="16" t="str">
        <f>_xlfn.DISPIMG("ID_0C2623C729E94A02974FF88E07B72579",1)</f>
        <v>=DISPIMG("ID_0C2623C729E94A02974FF88E07B72579",1)</v>
      </c>
      <c r="H25" s="16" t="s">
        <v>95</v>
      </c>
      <c r="I25" s="10" t="s">
        <v>20</v>
      </c>
      <c r="J25" s="10" t="s">
        <v>21</v>
      </c>
      <c r="K25" s="10" t="s">
        <v>22</v>
      </c>
      <c r="L25" s="10" t="s">
        <v>107</v>
      </c>
      <c r="M25" s="10" t="s">
        <v>108</v>
      </c>
      <c r="N25" s="10" t="s">
        <v>127</v>
      </c>
      <c r="O25" s="11" t="s">
        <v>50</v>
      </c>
    </row>
    <row r="26" s="1" customFormat="1" ht="39" customHeight="1" spans="1:15">
      <c r="A26" s="10">
        <v>24</v>
      </c>
      <c r="B26" s="10" t="s">
        <v>105</v>
      </c>
      <c r="C26" s="10" t="s">
        <v>128</v>
      </c>
      <c r="D26" s="10" t="s">
        <v>16</v>
      </c>
      <c r="E26" s="10" t="s">
        <v>17</v>
      </c>
      <c r="F26" s="10" t="s">
        <v>18</v>
      </c>
      <c r="G26" s="16" t="str">
        <f>_xlfn.DISPIMG("ID_50BD4BD3D9BF44C1B8CF64B88AF5FD76",1)</f>
        <v>=DISPIMG("ID_50BD4BD3D9BF44C1B8CF64B88AF5FD76",1)</v>
      </c>
      <c r="H26" s="16" t="s">
        <v>129</v>
      </c>
      <c r="I26" s="10" t="s">
        <v>20</v>
      </c>
      <c r="J26" s="10" t="s">
        <v>21</v>
      </c>
      <c r="K26" s="10" t="s">
        <v>22</v>
      </c>
      <c r="L26" s="10" t="s">
        <v>113</v>
      </c>
      <c r="M26" s="10" t="s">
        <v>108</v>
      </c>
      <c r="N26" s="10" t="s">
        <v>130</v>
      </c>
      <c r="O26" s="11" t="s">
        <v>50</v>
      </c>
    </row>
    <row r="27" s="1" customFormat="1" ht="47" customHeight="1" spans="1:15">
      <c r="A27" s="10">
        <v>25</v>
      </c>
      <c r="B27" s="10" t="s">
        <v>105</v>
      </c>
      <c r="C27" s="10" t="s">
        <v>131</v>
      </c>
      <c r="D27" s="10" t="s">
        <v>132</v>
      </c>
      <c r="E27" s="10" t="s">
        <v>33</v>
      </c>
      <c r="F27" s="10" t="s">
        <v>18</v>
      </c>
      <c r="G27" s="14" t="str">
        <f>_xlfn.DISPIMG("ID_F0A28D34ABCF4F8BAE95E03DE973D97E",1)</f>
        <v>=DISPIMG("ID_F0A28D34ABCF4F8BAE95E03DE973D97E",1)</v>
      </c>
      <c r="H27" s="16" t="s">
        <v>133</v>
      </c>
      <c r="I27" s="10" t="s">
        <v>20</v>
      </c>
      <c r="J27" s="10" t="s">
        <v>21</v>
      </c>
      <c r="K27" s="10" t="s">
        <v>22</v>
      </c>
      <c r="L27" s="10" t="s">
        <v>113</v>
      </c>
      <c r="M27" s="10" t="s">
        <v>108</v>
      </c>
      <c r="N27" s="10" t="s">
        <v>134</v>
      </c>
      <c r="O27" s="11" t="s">
        <v>50</v>
      </c>
    </row>
    <row r="28" s="1" customFormat="1" ht="43" customHeight="1" spans="1:15">
      <c r="A28" s="10">
        <v>26</v>
      </c>
      <c r="B28" s="10" t="s">
        <v>135</v>
      </c>
      <c r="C28" s="10" t="s">
        <v>136</v>
      </c>
      <c r="D28" s="10" t="s">
        <v>137</v>
      </c>
      <c r="E28" s="10" t="s">
        <v>33</v>
      </c>
      <c r="F28" s="10" t="s">
        <v>18</v>
      </c>
      <c r="G28" s="20" t="str">
        <f>_xlfn.DISPIMG("ID_F6A7E8F753F34CC58CA658C7FAECFB84",1)</f>
        <v>=DISPIMG("ID_F6A7E8F753F34CC58CA658C7FAECFB84",1)</v>
      </c>
      <c r="H28" s="16" t="s">
        <v>138</v>
      </c>
      <c r="I28" s="10" t="s">
        <v>20</v>
      </c>
      <c r="J28" s="10" t="s">
        <v>139</v>
      </c>
      <c r="K28" s="10" t="s">
        <v>22</v>
      </c>
      <c r="L28" s="10" t="s">
        <v>140</v>
      </c>
      <c r="M28" s="10" t="s">
        <v>141</v>
      </c>
      <c r="N28" s="10" t="s">
        <v>142</v>
      </c>
      <c r="O28" s="11" t="s">
        <v>26</v>
      </c>
    </row>
    <row r="29" s="1" customFormat="1" ht="52" customHeight="1" spans="1:15">
      <c r="A29" s="10">
        <v>27</v>
      </c>
      <c r="B29" s="10" t="s">
        <v>135</v>
      </c>
      <c r="C29" s="10" t="s">
        <v>143</v>
      </c>
      <c r="D29" s="10" t="s">
        <v>16</v>
      </c>
      <c r="E29" s="10" t="s">
        <v>17</v>
      </c>
      <c r="F29" s="10" t="s">
        <v>18</v>
      </c>
      <c r="G29" s="17" t="str">
        <f>_xlfn.DISPIMG("ID_13C597637D6E420EB84878FCE3999AED",1)</f>
        <v>=DISPIMG("ID_13C597637D6E420EB84878FCE3999AED",1)</v>
      </c>
      <c r="H29" s="16" t="s">
        <v>144</v>
      </c>
      <c r="I29" s="10" t="s">
        <v>20</v>
      </c>
      <c r="J29" s="10" t="s">
        <v>21</v>
      </c>
      <c r="K29" s="10" t="s">
        <v>22</v>
      </c>
      <c r="L29" s="10" t="s">
        <v>140</v>
      </c>
      <c r="M29" s="10" t="s">
        <v>141</v>
      </c>
      <c r="N29" s="10" t="s">
        <v>145</v>
      </c>
      <c r="O29" s="11" t="s">
        <v>26</v>
      </c>
    </row>
    <row r="30" s="1" customFormat="1" ht="43" customHeight="1" spans="1:15">
      <c r="A30" s="10">
        <v>28</v>
      </c>
      <c r="B30" s="10" t="s">
        <v>135</v>
      </c>
      <c r="C30" s="10" t="s">
        <v>146</v>
      </c>
      <c r="D30" s="10" t="s">
        <v>147</v>
      </c>
      <c r="E30" s="10" t="s">
        <v>33</v>
      </c>
      <c r="F30" s="10" t="s">
        <v>18</v>
      </c>
      <c r="G30" s="14" t="str">
        <f>_xlfn.DISPIMG("ID_903BD58BC45A48C8A3692B9A0CF87E19",1)</f>
        <v>=DISPIMG("ID_903BD58BC45A48C8A3692B9A0CF87E19",1)</v>
      </c>
      <c r="H30" s="16" t="s">
        <v>148</v>
      </c>
      <c r="I30" s="10" t="s">
        <v>20</v>
      </c>
      <c r="J30" s="10" t="s">
        <v>45</v>
      </c>
      <c r="K30" s="10" t="s">
        <v>37</v>
      </c>
      <c r="L30" s="10" t="s">
        <v>67</v>
      </c>
      <c r="M30" s="10" t="s">
        <v>141</v>
      </c>
      <c r="N30" s="10" t="s">
        <v>149</v>
      </c>
      <c r="O30" s="11" t="s">
        <v>26</v>
      </c>
    </row>
    <row r="31" s="1" customFormat="1" ht="43" customHeight="1" spans="1:15">
      <c r="A31" s="10">
        <v>29</v>
      </c>
      <c r="B31" s="10" t="s">
        <v>135</v>
      </c>
      <c r="C31" s="10" t="s">
        <v>150</v>
      </c>
      <c r="D31" s="10" t="s">
        <v>151</v>
      </c>
      <c r="E31" s="10" t="s">
        <v>33</v>
      </c>
      <c r="F31" s="10" t="s">
        <v>43</v>
      </c>
      <c r="G31" s="14" t="str">
        <f>_xlfn.DISPIMG("ID_508D465123B64830ADFAFFA16AB6243B",1)</f>
        <v>=DISPIMG("ID_508D465123B64830ADFAFFA16AB6243B",1)</v>
      </c>
      <c r="H31" s="16" t="s">
        <v>152</v>
      </c>
      <c r="I31" s="10" t="s">
        <v>20</v>
      </c>
      <c r="J31" s="10" t="s">
        <v>45</v>
      </c>
      <c r="K31" s="22" t="s">
        <v>22</v>
      </c>
      <c r="L31" s="10" t="s">
        <v>153</v>
      </c>
      <c r="M31" s="10" t="s">
        <v>141</v>
      </c>
      <c r="N31" s="10" t="s">
        <v>154</v>
      </c>
      <c r="O31" s="11" t="s">
        <v>26</v>
      </c>
    </row>
    <row r="32" s="2" customFormat="1" ht="56" customHeight="1" spans="1:15">
      <c r="A32" s="10">
        <v>30</v>
      </c>
      <c r="B32" s="10" t="s">
        <v>135</v>
      </c>
      <c r="C32" s="10" t="s">
        <v>155</v>
      </c>
      <c r="D32" s="10" t="s">
        <v>82</v>
      </c>
      <c r="E32" s="19" t="s">
        <v>33</v>
      </c>
      <c r="F32" s="19" t="s">
        <v>58</v>
      </c>
      <c r="G32" s="17" t="str">
        <f>_xlfn.DISPIMG("ID_F980C50FA4664983BC040FDE03C5CC6A",1)</f>
        <v>=DISPIMG("ID_F980C50FA4664983BC040FDE03C5CC6A",1)</v>
      </c>
      <c r="H32" s="16" t="s">
        <v>156</v>
      </c>
      <c r="I32" s="10" t="s">
        <v>60</v>
      </c>
      <c r="J32" s="10" t="s">
        <v>45</v>
      </c>
      <c r="K32" s="18" t="s">
        <v>22</v>
      </c>
      <c r="L32" s="10" t="s">
        <v>157</v>
      </c>
      <c r="M32" s="10" t="s">
        <v>141</v>
      </c>
      <c r="N32" s="10" t="s">
        <v>158</v>
      </c>
      <c r="O32" s="11" t="s">
        <v>26</v>
      </c>
    </row>
    <row r="33" s="2" customFormat="1" ht="40" customHeight="1" spans="1:15">
      <c r="A33" s="10">
        <v>31</v>
      </c>
      <c r="B33" s="10" t="s">
        <v>135</v>
      </c>
      <c r="C33" s="10" t="s">
        <v>159</v>
      </c>
      <c r="D33" s="10" t="s">
        <v>16</v>
      </c>
      <c r="E33" s="10" t="s">
        <v>17</v>
      </c>
      <c r="F33" s="10" t="s">
        <v>18</v>
      </c>
      <c r="G33" s="16" t="str">
        <f>_xlfn.DISPIMG("ID_9BC6CD6691724814A42DEA75AE5616D6",1)</f>
        <v>=DISPIMG("ID_9BC6CD6691724814A42DEA75AE5616D6",1)</v>
      </c>
      <c r="H33" s="16" t="s">
        <v>160</v>
      </c>
      <c r="I33" s="10" t="s">
        <v>20</v>
      </c>
      <c r="J33" s="10" t="s">
        <v>21</v>
      </c>
      <c r="K33" s="10" t="s">
        <v>37</v>
      </c>
      <c r="L33" s="10" t="s">
        <v>67</v>
      </c>
      <c r="M33" s="10" t="s">
        <v>141</v>
      </c>
      <c r="N33" s="10" t="s">
        <v>161</v>
      </c>
      <c r="O33" s="11" t="s">
        <v>50</v>
      </c>
    </row>
    <row r="34" s="2" customFormat="1" ht="27" customHeight="1" spans="1:15">
      <c r="A34" s="10">
        <v>32</v>
      </c>
      <c r="B34" s="10" t="s">
        <v>135</v>
      </c>
      <c r="C34" s="10" t="s">
        <v>162</v>
      </c>
      <c r="D34" s="10" t="s">
        <v>16</v>
      </c>
      <c r="E34" s="10" t="s">
        <v>17</v>
      </c>
      <c r="F34" s="10" t="s">
        <v>18</v>
      </c>
      <c r="G34" s="13" t="str">
        <f>_xlfn.DISPIMG("ID_1F192B955A3A4E5D9373308AE6915E2D",1)</f>
        <v>=DISPIMG("ID_1F192B955A3A4E5D9373308AE6915E2D",1)</v>
      </c>
      <c r="H34" s="16" t="s">
        <v>163</v>
      </c>
      <c r="I34" s="10" t="s">
        <v>20</v>
      </c>
      <c r="J34" s="10" t="s">
        <v>21</v>
      </c>
      <c r="K34" s="10" t="s">
        <v>164</v>
      </c>
      <c r="L34" s="10" t="s">
        <v>165</v>
      </c>
      <c r="M34" s="10" t="s">
        <v>141</v>
      </c>
      <c r="N34" s="10" t="s">
        <v>166</v>
      </c>
      <c r="O34" s="11" t="s">
        <v>50</v>
      </c>
    </row>
    <row r="35" s="2" customFormat="1" ht="37" customHeight="1" spans="1:15">
      <c r="A35" s="10">
        <v>33</v>
      </c>
      <c r="B35" s="10" t="s">
        <v>135</v>
      </c>
      <c r="C35" s="10" t="s">
        <v>167</v>
      </c>
      <c r="D35" s="10" t="s">
        <v>16</v>
      </c>
      <c r="E35" s="10" t="s">
        <v>17</v>
      </c>
      <c r="F35" s="10" t="s">
        <v>18</v>
      </c>
      <c r="G35" s="13" t="str">
        <f>_xlfn.DISPIMG("ID_0E7B2B891F664C17B69BE5A6BCC30CD1",1)</f>
        <v>=DISPIMG("ID_0E7B2B891F664C17B69BE5A6BCC30CD1",1)</v>
      </c>
      <c r="H35" s="16" t="s">
        <v>168</v>
      </c>
      <c r="I35" s="10" t="s">
        <v>20</v>
      </c>
      <c r="J35" s="10" t="s">
        <v>21</v>
      </c>
      <c r="K35" s="10" t="s">
        <v>22</v>
      </c>
      <c r="L35" s="10" t="s">
        <v>169</v>
      </c>
      <c r="M35" s="10" t="s">
        <v>141</v>
      </c>
      <c r="N35" s="10" t="s">
        <v>170</v>
      </c>
      <c r="O35" s="11" t="s">
        <v>50</v>
      </c>
    </row>
    <row r="36" s="2" customFormat="1" ht="51" customHeight="1" spans="1:15">
      <c r="A36" s="10">
        <v>34</v>
      </c>
      <c r="B36" s="10" t="s">
        <v>135</v>
      </c>
      <c r="C36" s="10" t="s">
        <v>171</v>
      </c>
      <c r="D36" s="10" t="s">
        <v>16</v>
      </c>
      <c r="E36" s="10" t="s">
        <v>17</v>
      </c>
      <c r="F36" s="10" t="s">
        <v>18</v>
      </c>
      <c r="G36" s="17" t="str">
        <f>_xlfn.DISPIMG("ID_67AE060943574F16B2A890C4A0C742B6",1)</f>
        <v>=DISPIMG("ID_67AE060943574F16B2A890C4A0C742B6",1)</v>
      </c>
      <c r="H36" s="16" t="s">
        <v>172</v>
      </c>
      <c r="I36" s="10" t="s">
        <v>20</v>
      </c>
      <c r="J36" s="10" t="s">
        <v>21</v>
      </c>
      <c r="K36" s="10" t="s">
        <v>173</v>
      </c>
      <c r="L36" s="10" t="s">
        <v>174</v>
      </c>
      <c r="M36" s="10" t="s">
        <v>141</v>
      </c>
      <c r="N36" s="10" t="s">
        <v>175</v>
      </c>
      <c r="O36" s="11" t="s">
        <v>50</v>
      </c>
    </row>
    <row r="37" s="2" customFormat="1" ht="54" customHeight="1" spans="1:15">
      <c r="A37" s="10">
        <v>35</v>
      </c>
      <c r="B37" s="10" t="s">
        <v>135</v>
      </c>
      <c r="C37" s="10" t="s">
        <v>176</v>
      </c>
      <c r="D37" s="10" t="s">
        <v>16</v>
      </c>
      <c r="E37" s="10" t="s">
        <v>17</v>
      </c>
      <c r="F37" s="10" t="s">
        <v>18</v>
      </c>
      <c r="G37" s="17" t="str">
        <f>_xlfn.DISPIMG("ID_C72BFC8A59AB49C6BD203984A19BD5B5",1)</f>
        <v>=DISPIMG("ID_C72BFC8A59AB49C6BD203984A19BD5B5",1)</v>
      </c>
      <c r="H37" s="16" t="s">
        <v>177</v>
      </c>
      <c r="I37" s="10" t="s">
        <v>20</v>
      </c>
      <c r="J37" s="10" t="s">
        <v>21</v>
      </c>
      <c r="K37" s="10" t="s">
        <v>173</v>
      </c>
      <c r="L37" s="10" t="s">
        <v>178</v>
      </c>
      <c r="M37" s="10" t="s">
        <v>141</v>
      </c>
      <c r="N37" s="10" t="s">
        <v>179</v>
      </c>
      <c r="O37" s="11" t="s">
        <v>50</v>
      </c>
    </row>
    <row r="38" s="2" customFormat="1" ht="50" customHeight="1" spans="1:15">
      <c r="A38" s="10">
        <v>36</v>
      </c>
      <c r="B38" s="10" t="s">
        <v>135</v>
      </c>
      <c r="C38" s="10" t="s">
        <v>180</v>
      </c>
      <c r="D38" s="10" t="s">
        <v>16</v>
      </c>
      <c r="E38" s="10" t="s">
        <v>17</v>
      </c>
      <c r="F38" s="10" t="s">
        <v>18</v>
      </c>
      <c r="G38" s="17" t="str">
        <f>_xlfn.DISPIMG("ID_205E1805F66142BDAC09BEDE4B22706E",1)</f>
        <v>=DISPIMG("ID_205E1805F66142BDAC09BEDE4B22706E",1)</v>
      </c>
      <c r="H38" s="16" t="s">
        <v>181</v>
      </c>
      <c r="I38" s="10" t="s">
        <v>20</v>
      </c>
      <c r="J38" s="10" t="s">
        <v>21</v>
      </c>
      <c r="K38" s="10" t="s">
        <v>173</v>
      </c>
      <c r="L38" s="10" t="s">
        <v>165</v>
      </c>
      <c r="M38" s="10" t="s">
        <v>141</v>
      </c>
      <c r="N38" s="10" t="s">
        <v>182</v>
      </c>
      <c r="O38" s="11" t="s">
        <v>50</v>
      </c>
    </row>
    <row r="39" s="2" customFormat="1" ht="27" customHeight="1" spans="1:15">
      <c r="A39" s="10">
        <v>37</v>
      </c>
      <c r="B39" s="10" t="s">
        <v>183</v>
      </c>
      <c r="C39" s="10" t="s">
        <v>184</v>
      </c>
      <c r="D39" s="10" t="s">
        <v>16</v>
      </c>
      <c r="E39" s="10" t="s">
        <v>17</v>
      </c>
      <c r="F39" s="10" t="s">
        <v>18</v>
      </c>
      <c r="G39" s="21" t="str">
        <f>_xlfn.DISPIMG("ID_228AEF6A78E544DBB9D06AF7506F673C",1)</f>
        <v>=DISPIMG("ID_228AEF6A78E544DBB9D06AF7506F673C",1)</v>
      </c>
      <c r="H39" s="16" t="s">
        <v>185</v>
      </c>
      <c r="I39" s="10" t="s">
        <v>20</v>
      </c>
      <c r="J39" s="10" t="s">
        <v>21</v>
      </c>
      <c r="K39" s="10" t="s">
        <v>186</v>
      </c>
      <c r="L39" s="10" t="s">
        <v>67</v>
      </c>
      <c r="M39" s="10" t="s">
        <v>187</v>
      </c>
      <c r="N39" s="10" t="s">
        <v>188</v>
      </c>
      <c r="O39" s="11" t="s">
        <v>26</v>
      </c>
    </row>
    <row r="40" s="2" customFormat="1" ht="30" customHeight="1" spans="1:15">
      <c r="A40" s="10">
        <v>38</v>
      </c>
      <c r="B40" s="22" t="s">
        <v>189</v>
      </c>
      <c r="C40" s="10" t="s">
        <v>190</v>
      </c>
      <c r="D40" s="10" t="s">
        <v>16</v>
      </c>
      <c r="E40" s="10" t="s">
        <v>17</v>
      </c>
      <c r="F40" s="10" t="s">
        <v>18</v>
      </c>
      <c r="G40" s="21" t="str">
        <f>_xlfn.DISPIMG("ID_A56ADCCACE1747E4A75CF09860A3D552",1)</f>
        <v>=DISPIMG("ID_A56ADCCACE1747E4A75CF09860A3D552",1)</v>
      </c>
      <c r="H40" s="16" t="s">
        <v>191</v>
      </c>
      <c r="I40" s="10" t="s">
        <v>20</v>
      </c>
      <c r="J40" s="10" t="s">
        <v>21</v>
      </c>
      <c r="K40" s="22" t="s">
        <v>37</v>
      </c>
      <c r="L40" s="22" t="s">
        <v>67</v>
      </c>
      <c r="M40" s="22"/>
      <c r="N40" s="22"/>
      <c r="O40" s="11" t="s">
        <v>26</v>
      </c>
    </row>
    <row r="41" s="2" customFormat="1" ht="47" customHeight="1" spans="1:15">
      <c r="A41" s="10">
        <v>39</v>
      </c>
      <c r="B41" s="10" t="s">
        <v>192</v>
      </c>
      <c r="C41" s="10" t="s">
        <v>193</v>
      </c>
      <c r="D41" s="10" t="s">
        <v>194</v>
      </c>
      <c r="E41" s="18" t="s">
        <v>33</v>
      </c>
      <c r="F41" s="18" t="s">
        <v>34</v>
      </c>
      <c r="G41" s="14" t="str">
        <f>_xlfn.DISPIMG("ID_56AB81F1DD974E0A8F338FB7696A7653",1)</f>
        <v>=DISPIMG("ID_56AB81F1DD974E0A8F338FB7696A7653",1)</v>
      </c>
      <c r="H41" s="16" t="s">
        <v>195</v>
      </c>
      <c r="I41" s="10" t="s">
        <v>20</v>
      </c>
      <c r="J41" s="10" t="s">
        <v>36</v>
      </c>
      <c r="K41" s="10" t="s">
        <v>37</v>
      </c>
      <c r="L41" s="10" t="s">
        <v>196</v>
      </c>
      <c r="M41" s="10" t="s">
        <v>197</v>
      </c>
      <c r="N41" s="10" t="s">
        <v>198</v>
      </c>
      <c r="O41" s="11" t="s">
        <v>26</v>
      </c>
    </row>
    <row r="42" s="2" customFormat="1" ht="30" customHeight="1" spans="1:15">
      <c r="A42" s="10">
        <v>40</v>
      </c>
      <c r="B42" s="10" t="s">
        <v>192</v>
      </c>
      <c r="C42" s="10" t="s">
        <v>199</v>
      </c>
      <c r="D42" s="10" t="s">
        <v>65</v>
      </c>
      <c r="E42" s="18" t="s">
        <v>33</v>
      </c>
      <c r="F42" s="18" t="s">
        <v>34</v>
      </c>
      <c r="G42" s="14" t="str">
        <f>_xlfn.DISPIMG("ID_43057BCD70C541059EF97DA5FF49B8C5",1)</f>
        <v>=DISPIMG("ID_43057BCD70C541059EF97DA5FF49B8C5",1)</v>
      </c>
      <c r="H42" s="16" t="s">
        <v>200</v>
      </c>
      <c r="I42" s="10" t="s">
        <v>20</v>
      </c>
      <c r="J42" s="10" t="s">
        <v>36</v>
      </c>
      <c r="K42" s="10" t="s">
        <v>37</v>
      </c>
      <c r="L42" s="10" t="s">
        <v>201</v>
      </c>
      <c r="M42" s="10" t="s">
        <v>197</v>
      </c>
      <c r="N42" s="10" t="s">
        <v>202</v>
      </c>
      <c r="O42" s="11" t="s">
        <v>26</v>
      </c>
    </row>
    <row r="43" s="2" customFormat="1" ht="30" customHeight="1" spans="1:15">
      <c r="A43" s="10">
        <v>41</v>
      </c>
      <c r="B43" s="10" t="s">
        <v>192</v>
      </c>
      <c r="C43" s="10" t="s">
        <v>203</v>
      </c>
      <c r="D43" s="10" t="s">
        <v>204</v>
      </c>
      <c r="E43" s="18" t="s">
        <v>33</v>
      </c>
      <c r="F43" s="18" t="s">
        <v>34</v>
      </c>
      <c r="G43" s="14" t="str">
        <f>_xlfn.DISPIMG("ID_D509CBF4749741A1A9924B9B415B28D5",1)</f>
        <v>=DISPIMG("ID_D509CBF4749741A1A9924B9B415B28D5",1)</v>
      </c>
      <c r="H43" s="16" t="s">
        <v>205</v>
      </c>
      <c r="I43" s="10" t="s">
        <v>20</v>
      </c>
      <c r="J43" s="10" t="s">
        <v>36</v>
      </c>
      <c r="K43" s="10" t="s">
        <v>37</v>
      </c>
      <c r="L43" s="10" t="s">
        <v>206</v>
      </c>
      <c r="M43" s="10" t="s">
        <v>197</v>
      </c>
      <c r="N43" s="10" t="s">
        <v>207</v>
      </c>
      <c r="O43" s="11" t="s">
        <v>26</v>
      </c>
    </row>
    <row r="44" s="2" customFormat="1" ht="41" customHeight="1" spans="1:15">
      <c r="A44" s="10">
        <v>42</v>
      </c>
      <c r="B44" s="10" t="s">
        <v>192</v>
      </c>
      <c r="C44" s="10" t="s">
        <v>208</v>
      </c>
      <c r="D44" s="10" t="s">
        <v>209</v>
      </c>
      <c r="E44" s="10" t="s">
        <v>17</v>
      </c>
      <c r="F44" s="10" t="s">
        <v>210</v>
      </c>
      <c r="G44" s="23" t="str">
        <f>_xlfn.DISPIMG("ID_0D0E154552E040EE90F73F32B39A4757",1)</f>
        <v>=DISPIMG("ID_0D0E154552E040EE90F73F32B39A4757",1)</v>
      </c>
      <c r="H44" s="16" t="s">
        <v>211</v>
      </c>
      <c r="I44" s="10" t="s">
        <v>20</v>
      </c>
      <c r="J44" s="10" t="s">
        <v>21</v>
      </c>
      <c r="K44" s="10" t="s">
        <v>212</v>
      </c>
      <c r="L44" s="10" t="s">
        <v>213</v>
      </c>
      <c r="M44" s="10" t="s">
        <v>197</v>
      </c>
      <c r="N44" s="10" t="s">
        <v>214</v>
      </c>
      <c r="O44" s="11" t="s">
        <v>26</v>
      </c>
    </row>
    <row r="45" s="2" customFormat="1" ht="45" customHeight="1" spans="1:15">
      <c r="A45" s="10">
        <v>43</v>
      </c>
      <c r="B45" s="10" t="s">
        <v>192</v>
      </c>
      <c r="C45" s="10" t="s">
        <v>215</v>
      </c>
      <c r="D45" s="10" t="s">
        <v>16</v>
      </c>
      <c r="E45" s="10" t="s">
        <v>17</v>
      </c>
      <c r="F45" s="10" t="s">
        <v>18</v>
      </c>
      <c r="G45" s="16" t="str">
        <f>_xlfn.DISPIMG("ID_B0D702244E0143BBAFCF655DD3243746",1)</f>
        <v>=DISPIMG("ID_B0D702244E0143BBAFCF655DD3243746",1)</v>
      </c>
      <c r="H45" s="16" t="s">
        <v>216</v>
      </c>
      <c r="I45" s="10" t="s">
        <v>20</v>
      </c>
      <c r="J45" s="10" t="s">
        <v>21</v>
      </c>
      <c r="K45" s="22" t="s">
        <v>37</v>
      </c>
      <c r="L45" s="10" t="s">
        <v>217</v>
      </c>
      <c r="M45" s="10" t="s">
        <v>197</v>
      </c>
      <c r="N45" s="10" t="s">
        <v>218</v>
      </c>
      <c r="O45" s="11" t="s">
        <v>50</v>
      </c>
    </row>
    <row r="46" s="2" customFormat="1" ht="46" customHeight="1" spans="1:15">
      <c r="A46" s="10">
        <v>44</v>
      </c>
      <c r="B46" s="10" t="s">
        <v>192</v>
      </c>
      <c r="C46" s="10" t="s">
        <v>219</v>
      </c>
      <c r="D46" s="10" t="s">
        <v>16</v>
      </c>
      <c r="E46" s="18" t="s">
        <v>17</v>
      </c>
      <c r="F46" s="18" t="s">
        <v>18</v>
      </c>
      <c r="G46" s="17" t="str">
        <f>_xlfn.DISPIMG("ID_275687092D0B47CBB835A74EC68442DF",1)</f>
        <v>=DISPIMG("ID_275687092D0B47CBB835A74EC68442DF",1)</v>
      </c>
      <c r="H46" s="16" t="s">
        <v>220</v>
      </c>
      <c r="I46" s="10" t="s">
        <v>20</v>
      </c>
      <c r="J46" s="10" t="s">
        <v>21</v>
      </c>
      <c r="K46" s="22" t="s">
        <v>37</v>
      </c>
      <c r="L46" s="10" t="s">
        <v>221</v>
      </c>
      <c r="M46" s="10" t="s">
        <v>197</v>
      </c>
      <c r="N46" s="10" t="s">
        <v>218</v>
      </c>
      <c r="O46" s="11" t="s">
        <v>50</v>
      </c>
    </row>
    <row r="47" s="2" customFormat="1" ht="41" customHeight="1" spans="1:15">
      <c r="A47" s="10">
        <v>45</v>
      </c>
      <c r="B47" s="10" t="s">
        <v>192</v>
      </c>
      <c r="C47" s="10" t="s">
        <v>222</v>
      </c>
      <c r="D47" s="10" t="s">
        <v>16</v>
      </c>
      <c r="E47" s="18" t="s">
        <v>17</v>
      </c>
      <c r="F47" s="18" t="s">
        <v>18</v>
      </c>
      <c r="G47" s="17" t="str">
        <f>_xlfn.DISPIMG("ID_FD0DCAF0C7D9444EB4A2141F186504B4",1)</f>
        <v>=DISPIMG("ID_FD0DCAF0C7D9444EB4A2141F186504B4",1)</v>
      </c>
      <c r="H47" s="16"/>
      <c r="I47" s="10" t="s">
        <v>20</v>
      </c>
      <c r="J47" s="10" t="s">
        <v>21</v>
      </c>
      <c r="K47" s="22" t="s">
        <v>37</v>
      </c>
      <c r="L47" s="10" t="s">
        <v>223</v>
      </c>
      <c r="M47" s="10" t="s">
        <v>197</v>
      </c>
      <c r="N47" s="10" t="s">
        <v>202</v>
      </c>
      <c r="O47" s="11" t="s">
        <v>50</v>
      </c>
    </row>
    <row r="48" s="2" customFormat="1" ht="39" customHeight="1" spans="1:15">
      <c r="A48" s="10">
        <v>46</v>
      </c>
      <c r="B48" s="10" t="s">
        <v>192</v>
      </c>
      <c r="C48" s="10" t="s">
        <v>224</v>
      </c>
      <c r="D48" s="10" t="s">
        <v>225</v>
      </c>
      <c r="E48" s="10" t="s">
        <v>226</v>
      </c>
      <c r="F48" s="10"/>
      <c r="G48" s="17" t="str">
        <f>_xlfn.DISPIMG("ID_E600E9EDFC8A42E49E7CCE711C2C0526",1)</f>
        <v>=DISPIMG("ID_E600E9EDFC8A42E49E7CCE711C2C0526",1)</v>
      </c>
      <c r="H48" s="16" t="s">
        <v>227</v>
      </c>
      <c r="I48" s="10"/>
      <c r="J48" s="10" t="s">
        <v>228</v>
      </c>
      <c r="K48" s="10" t="s">
        <v>229</v>
      </c>
      <c r="L48" s="10" t="s">
        <v>230</v>
      </c>
      <c r="M48" s="10" t="s">
        <v>197</v>
      </c>
      <c r="N48" s="10" t="s">
        <v>231</v>
      </c>
      <c r="O48" s="11" t="s">
        <v>50</v>
      </c>
    </row>
    <row r="49" s="2" customFormat="1" ht="27" customHeight="1" spans="1:15">
      <c r="A49" s="10">
        <v>47</v>
      </c>
      <c r="B49" s="10" t="s">
        <v>192</v>
      </c>
      <c r="C49" s="10" t="s">
        <v>232</v>
      </c>
      <c r="D49" s="10" t="s">
        <v>233</v>
      </c>
      <c r="E49" s="10" t="s">
        <v>226</v>
      </c>
      <c r="F49" s="10"/>
      <c r="G49" s="17"/>
      <c r="H49" s="16"/>
      <c r="I49" s="10"/>
      <c r="J49" s="10" t="s">
        <v>228</v>
      </c>
      <c r="K49" s="10" t="s">
        <v>229</v>
      </c>
      <c r="L49" s="10" t="s">
        <v>230</v>
      </c>
      <c r="M49" s="10" t="s">
        <v>197</v>
      </c>
      <c r="N49" s="10" t="s">
        <v>231</v>
      </c>
      <c r="O49" s="11" t="s">
        <v>50</v>
      </c>
    </row>
    <row r="50" s="2" customFormat="1" ht="39" customHeight="1" spans="1:15">
      <c r="A50" s="10">
        <v>48</v>
      </c>
      <c r="B50" s="10" t="s">
        <v>192</v>
      </c>
      <c r="C50" s="10" t="s">
        <v>234</v>
      </c>
      <c r="D50" s="10" t="s">
        <v>235</v>
      </c>
      <c r="E50" s="10" t="s">
        <v>33</v>
      </c>
      <c r="F50" s="10" t="s">
        <v>34</v>
      </c>
      <c r="G50" s="16" t="str">
        <f>_xlfn.DISPIMG("ID_266E2E9ABFF54AFEA200628AFB5010A5",1)</f>
        <v>=DISPIMG("ID_266E2E9ABFF54AFEA200628AFB5010A5",1)</v>
      </c>
      <c r="H50" s="16" t="s">
        <v>236</v>
      </c>
      <c r="I50" s="10" t="s">
        <v>20</v>
      </c>
      <c r="J50" s="10" t="s">
        <v>21</v>
      </c>
      <c r="K50" s="10" t="s">
        <v>37</v>
      </c>
      <c r="L50" s="10" t="s">
        <v>237</v>
      </c>
      <c r="M50" s="10" t="s">
        <v>197</v>
      </c>
      <c r="N50" s="10" t="s">
        <v>238</v>
      </c>
      <c r="O50" s="11" t="s">
        <v>50</v>
      </c>
    </row>
    <row r="51" s="2" customFormat="1" ht="27" customHeight="1" spans="1:15">
      <c r="A51" s="10">
        <v>49</v>
      </c>
      <c r="B51" s="10" t="s">
        <v>192</v>
      </c>
      <c r="C51" s="10" t="s">
        <v>239</v>
      </c>
      <c r="D51" s="10" t="s">
        <v>240</v>
      </c>
      <c r="E51" s="10" t="s">
        <v>17</v>
      </c>
      <c r="F51" s="10" t="s">
        <v>18</v>
      </c>
      <c r="G51" s="21" t="s">
        <v>241</v>
      </c>
      <c r="H51" s="16"/>
      <c r="I51" s="10" t="s">
        <v>20</v>
      </c>
      <c r="J51" s="10" t="s">
        <v>21</v>
      </c>
      <c r="K51" s="22" t="s">
        <v>37</v>
      </c>
      <c r="L51" s="10" t="s">
        <v>242</v>
      </c>
      <c r="M51" s="10" t="s">
        <v>197</v>
      </c>
      <c r="N51" s="10" t="s">
        <v>214</v>
      </c>
      <c r="O51" s="11" t="s">
        <v>50</v>
      </c>
    </row>
    <row r="52" s="2" customFormat="1" ht="39" customHeight="1" spans="1:15">
      <c r="A52" s="10">
        <v>50</v>
      </c>
      <c r="B52" s="10" t="s">
        <v>243</v>
      </c>
      <c r="C52" s="10" t="s">
        <v>244</v>
      </c>
      <c r="D52" s="10" t="s">
        <v>245</v>
      </c>
      <c r="E52" s="10" t="s">
        <v>33</v>
      </c>
      <c r="F52" s="10" t="s">
        <v>18</v>
      </c>
      <c r="G52" s="14" t="str">
        <f>_xlfn.DISPIMG("ID_6060FB4F01354E869A4B8F829544D31D",1)</f>
        <v>=DISPIMG("ID_6060FB4F01354E869A4B8F829544D31D",1)</v>
      </c>
      <c r="H52" s="16" t="s">
        <v>246</v>
      </c>
      <c r="I52" s="10" t="s">
        <v>20</v>
      </c>
      <c r="J52" s="10" t="s">
        <v>36</v>
      </c>
      <c r="K52" s="18" t="s">
        <v>247</v>
      </c>
      <c r="L52" s="10" t="s">
        <v>248</v>
      </c>
      <c r="M52" s="10" t="s">
        <v>249</v>
      </c>
      <c r="N52" s="10" t="s">
        <v>249</v>
      </c>
      <c r="O52" s="11" t="s">
        <v>26</v>
      </c>
    </row>
    <row r="53" s="2" customFormat="1" ht="46" customHeight="1" spans="1:15">
      <c r="A53" s="10">
        <v>51</v>
      </c>
      <c r="B53" s="10" t="s">
        <v>243</v>
      </c>
      <c r="C53" s="10" t="s">
        <v>250</v>
      </c>
      <c r="D53" s="10" t="s">
        <v>16</v>
      </c>
      <c r="E53" s="10" t="s">
        <v>17</v>
      </c>
      <c r="F53" s="10" t="s">
        <v>18</v>
      </c>
      <c r="G53" s="16" t="str">
        <f>_xlfn.DISPIMG("ID_86031AD920664A858D0B70742F7482D2",1)</f>
        <v>=DISPIMG("ID_86031AD920664A858D0B70742F7482D2",1)</v>
      </c>
      <c r="H53" s="16" t="s">
        <v>251</v>
      </c>
      <c r="I53" s="10" t="s">
        <v>20</v>
      </c>
      <c r="J53" s="10" t="s">
        <v>21</v>
      </c>
      <c r="K53" s="10" t="s">
        <v>252</v>
      </c>
      <c r="L53" s="10" t="s">
        <v>253</v>
      </c>
      <c r="M53" s="10" t="s">
        <v>254</v>
      </c>
      <c r="N53" s="10" t="s">
        <v>254</v>
      </c>
      <c r="O53" s="11" t="s">
        <v>26</v>
      </c>
    </row>
    <row r="54" s="2" customFormat="1" ht="43" customHeight="1" spans="1:15">
      <c r="A54" s="10">
        <v>52</v>
      </c>
      <c r="B54" s="10" t="s">
        <v>243</v>
      </c>
      <c r="C54" s="10" t="s">
        <v>222</v>
      </c>
      <c r="D54" s="10" t="s">
        <v>255</v>
      </c>
      <c r="E54" s="18" t="s">
        <v>17</v>
      </c>
      <c r="F54" s="18" t="s">
        <v>18</v>
      </c>
      <c r="G54" s="16" t="str">
        <f>_xlfn.DISPIMG("ID_A671A5B343A74AC592BED804CE99CCFA",1)</f>
        <v>=DISPIMG("ID_A671A5B343A74AC592BED804CE99CCFA",1)</v>
      </c>
      <c r="H54" s="16" t="s">
        <v>256</v>
      </c>
      <c r="I54" s="10" t="s">
        <v>20</v>
      </c>
      <c r="J54" s="10" t="s">
        <v>21</v>
      </c>
      <c r="K54" s="10" t="s">
        <v>252</v>
      </c>
      <c r="L54" s="10" t="s">
        <v>257</v>
      </c>
      <c r="M54" s="10" t="s">
        <v>249</v>
      </c>
      <c r="N54" s="10" t="s">
        <v>249</v>
      </c>
      <c r="O54" s="11" t="s">
        <v>26</v>
      </c>
    </row>
    <row r="55" s="2" customFormat="1" ht="45" customHeight="1" spans="1:15">
      <c r="A55" s="10">
        <v>53</v>
      </c>
      <c r="B55" s="10" t="s">
        <v>243</v>
      </c>
      <c r="C55" s="10" t="s">
        <v>258</v>
      </c>
      <c r="D55" s="11" t="s">
        <v>16</v>
      </c>
      <c r="E55" s="10" t="s">
        <v>17</v>
      </c>
      <c r="F55" s="10" t="s">
        <v>18</v>
      </c>
      <c r="G55" s="16" t="str">
        <f>_xlfn.DISPIMG("ID_BF2124FCAE7642C39E088B6CBE9EFCF0",1)</f>
        <v>=DISPIMG("ID_BF2124FCAE7642C39E088B6CBE9EFCF0",1)</v>
      </c>
      <c r="H55" s="16" t="s">
        <v>259</v>
      </c>
      <c r="I55" s="10" t="s">
        <v>20</v>
      </c>
      <c r="J55" s="10" t="s">
        <v>21</v>
      </c>
      <c r="K55" s="10" t="s">
        <v>252</v>
      </c>
      <c r="L55" s="10" t="s">
        <v>248</v>
      </c>
      <c r="M55" s="10" t="s">
        <v>249</v>
      </c>
      <c r="N55" s="10" t="s">
        <v>249</v>
      </c>
      <c r="O55" s="11" t="s">
        <v>50</v>
      </c>
    </row>
    <row r="56" s="2" customFormat="1" ht="97" customHeight="1" spans="1:15">
      <c r="A56" s="10">
        <v>54</v>
      </c>
      <c r="B56" s="10" t="s">
        <v>260</v>
      </c>
      <c r="C56" s="10" t="s">
        <v>261</v>
      </c>
      <c r="D56" s="10" t="s">
        <v>262</v>
      </c>
      <c r="E56" s="10" t="s">
        <v>33</v>
      </c>
      <c r="F56" s="10" t="s">
        <v>18</v>
      </c>
      <c r="G56" s="17" t="str">
        <f>_xlfn.DISPIMG("ID_2449D03991454A468EB28E863C33689F",1)</f>
        <v>=DISPIMG("ID_2449D03991454A468EB28E863C33689F",1)</v>
      </c>
      <c r="H56" s="16" t="s">
        <v>263</v>
      </c>
      <c r="I56" s="10" t="s">
        <v>20</v>
      </c>
      <c r="J56" s="10" t="s">
        <v>21</v>
      </c>
      <c r="K56" s="10" t="s">
        <v>37</v>
      </c>
      <c r="L56" s="10" t="s">
        <v>264</v>
      </c>
      <c r="M56" s="10" t="s">
        <v>265</v>
      </c>
      <c r="N56" s="10" t="s">
        <v>266</v>
      </c>
      <c r="O56" s="11" t="s">
        <v>26</v>
      </c>
    </row>
    <row r="57" s="2" customFormat="1" ht="36" customHeight="1" spans="1:15">
      <c r="A57" s="10">
        <v>55</v>
      </c>
      <c r="B57" s="10" t="s">
        <v>260</v>
      </c>
      <c r="C57" s="10" t="s">
        <v>267</v>
      </c>
      <c r="D57" s="10" t="s">
        <v>268</v>
      </c>
      <c r="E57" s="10" t="s">
        <v>269</v>
      </c>
      <c r="F57" s="10"/>
      <c r="G57" s="11" t="str">
        <f>_xlfn.DISPIMG("ID_A0BD3BA38E1147EB9627ED0922519F2F",1)</f>
        <v>=DISPIMG("ID_A0BD3BA38E1147EB9627ED0922519F2F",1)</v>
      </c>
      <c r="H57" s="16" t="s">
        <v>270</v>
      </c>
      <c r="I57" s="10" t="s">
        <v>20</v>
      </c>
      <c r="J57" s="10" t="s">
        <v>228</v>
      </c>
      <c r="K57" s="10" t="s">
        <v>37</v>
      </c>
      <c r="L57" s="10" t="s">
        <v>271</v>
      </c>
      <c r="M57" s="10" t="s">
        <v>272</v>
      </c>
      <c r="N57" s="10" t="s">
        <v>273</v>
      </c>
      <c r="O57" s="11" t="s">
        <v>26</v>
      </c>
    </row>
    <row r="58" s="2" customFormat="1" ht="48" customHeight="1" spans="1:15">
      <c r="A58" s="10">
        <v>56</v>
      </c>
      <c r="B58" s="10" t="s">
        <v>260</v>
      </c>
      <c r="C58" s="10" t="s">
        <v>274</v>
      </c>
      <c r="D58" s="24" t="s">
        <v>82</v>
      </c>
      <c r="E58" s="10" t="s">
        <v>33</v>
      </c>
      <c r="F58" s="10" t="s">
        <v>58</v>
      </c>
      <c r="G58" s="14" t="str">
        <f>_xlfn.DISPIMG("ID_4809472689B54D82A2A79BE6D007177D",1)</f>
        <v>=DISPIMG("ID_4809472689B54D82A2A79BE6D007177D",1)</v>
      </c>
      <c r="H58" s="16" t="s">
        <v>275</v>
      </c>
      <c r="I58" s="10" t="s">
        <v>60</v>
      </c>
      <c r="J58" s="10" t="s">
        <v>45</v>
      </c>
      <c r="K58" s="18" t="s">
        <v>22</v>
      </c>
      <c r="L58" s="10" t="s">
        <v>271</v>
      </c>
      <c r="M58" s="10" t="s">
        <v>272</v>
      </c>
      <c r="N58" s="10" t="s">
        <v>273</v>
      </c>
      <c r="O58" s="11" t="s">
        <v>26</v>
      </c>
    </row>
    <row r="59" s="2" customFormat="1" ht="48" customHeight="1" spans="1:15">
      <c r="A59" s="10">
        <v>57</v>
      </c>
      <c r="B59" s="10" t="s">
        <v>260</v>
      </c>
      <c r="C59" s="10" t="s">
        <v>276</v>
      </c>
      <c r="D59" s="10" t="s">
        <v>277</v>
      </c>
      <c r="E59" s="10" t="s">
        <v>33</v>
      </c>
      <c r="F59" s="10" t="s">
        <v>43</v>
      </c>
      <c r="G59" s="14" t="str">
        <f>_xlfn.DISPIMG("ID_65441A1890314CCE9909F22D5E096502",1)</f>
        <v>=DISPIMG("ID_65441A1890314CCE9909F22D5E096502",1)</v>
      </c>
      <c r="H59" s="16" t="s">
        <v>278</v>
      </c>
      <c r="I59" s="10" t="s">
        <v>20</v>
      </c>
      <c r="J59" s="10" t="s">
        <v>45</v>
      </c>
      <c r="K59" s="10" t="s">
        <v>37</v>
      </c>
      <c r="L59" s="10" t="s">
        <v>279</v>
      </c>
      <c r="M59" s="10" t="s">
        <v>265</v>
      </c>
      <c r="N59" s="10" t="s">
        <v>280</v>
      </c>
      <c r="O59" s="11" t="s">
        <v>50</v>
      </c>
    </row>
    <row r="60" s="2" customFormat="1" ht="27" customHeight="1" spans="1:15">
      <c r="A60" s="10">
        <v>58</v>
      </c>
      <c r="B60" s="10" t="s">
        <v>281</v>
      </c>
      <c r="C60" s="10" t="s">
        <v>282</v>
      </c>
      <c r="D60" s="10" t="s">
        <v>283</v>
      </c>
      <c r="E60" s="10" t="s">
        <v>33</v>
      </c>
      <c r="F60" s="10" t="s">
        <v>18</v>
      </c>
      <c r="G60" s="25" t="s">
        <v>284</v>
      </c>
      <c r="H60" s="16"/>
      <c r="I60" s="10" t="s">
        <v>20</v>
      </c>
      <c r="J60" s="10" t="s">
        <v>21</v>
      </c>
      <c r="K60" s="10" t="s">
        <v>22</v>
      </c>
      <c r="L60" s="10" t="s">
        <v>67</v>
      </c>
      <c r="M60" s="10" t="s">
        <v>285</v>
      </c>
      <c r="N60" s="10" t="s">
        <v>286</v>
      </c>
      <c r="O60" s="11" t="s">
        <v>26</v>
      </c>
    </row>
    <row r="61" s="2" customFormat="1" ht="47" customHeight="1" spans="1:15">
      <c r="A61" s="10">
        <v>59</v>
      </c>
      <c r="B61" s="10" t="s">
        <v>281</v>
      </c>
      <c r="C61" s="10" t="s">
        <v>287</v>
      </c>
      <c r="D61" s="10" t="s">
        <v>16</v>
      </c>
      <c r="E61" s="10" t="s">
        <v>17</v>
      </c>
      <c r="F61" s="10" t="s">
        <v>18</v>
      </c>
      <c r="G61" s="16" t="str">
        <f>_xlfn.DISPIMG("ID_C2E13BADAC2D4631B5A69EBA72A40BF8",1)</f>
        <v>=DISPIMG("ID_C2E13BADAC2D4631B5A69EBA72A40BF8",1)</v>
      </c>
      <c r="H61" s="16" t="s">
        <v>288</v>
      </c>
      <c r="I61" s="10" t="s">
        <v>20</v>
      </c>
      <c r="J61" s="10" t="s">
        <v>21</v>
      </c>
      <c r="K61" s="10" t="s">
        <v>22</v>
      </c>
      <c r="L61" s="10" t="s">
        <v>67</v>
      </c>
      <c r="M61" s="10" t="s">
        <v>285</v>
      </c>
      <c r="N61" s="10" t="s">
        <v>286</v>
      </c>
      <c r="O61" s="11" t="s">
        <v>26</v>
      </c>
    </row>
    <row r="62" s="2" customFormat="1" ht="37" customHeight="1" spans="1:15">
      <c r="A62" s="10">
        <v>60</v>
      </c>
      <c r="B62" s="10" t="s">
        <v>281</v>
      </c>
      <c r="C62" s="10" t="s">
        <v>289</v>
      </c>
      <c r="D62" s="10" t="s">
        <v>290</v>
      </c>
      <c r="E62" s="10" t="s">
        <v>33</v>
      </c>
      <c r="F62" s="10" t="s">
        <v>18</v>
      </c>
      <c r="G62" s="20" t="str">
        <f>_xlfn.DISPIMG("ID_72E79C4C6DA347589FF369E1B8E11432",1)</f>
        <v>=DISPIMG("ID_72E79C4C6DA347589FF369E1B8E11432",1)</v>
      </c>
      <c r="H62" s="16" t="s">
        <v>291</v>
      </c>
      <c r="I62" s="10" t="s">
        <v>20</v>
      </c>
      <c r="J62" s="10" t="s">
        <v>21</v>
      </c>
      <c r="K62" s="10" t="s">
        <v>22</v>
      </c>
      <c r="L62" s="10" t="s">
        <v>67</v>
      </c>
      <c r="M62" s="10" t="s">
        <v>285</v>
      </c>
      <c r="N62" s="10" t="s">
        <v>292</v>
      </c>
      <c r="O62" s="11" t="s">
        <v>26</v>
      </c>
    </row>
    <row r="63" s="2" customFormat="1" ht="48" customHeight="1" spans="1:15">
      <c r="A63" s="10">
        <v>61</v>
      </c>
      <c r="B63" s="10" t="s">
        <v>281</v>
      </c>
      <c r="C63" s="10" t="s">
        <v>293</v>
      </c>
      <c r="D63" s="10" t="s">
        <v>294</v>
      </c>
      <c r="E63" s="10" t="s">
        <v>33</v>
      </c>
      <c r="F63" s="10" t="s">
        <v>18</v>
      </c>
      <c r="G63" s="20" t="str">
        <f>_xlfn.DISPIMG("ID_D018A987AE714038A4FA783DCF376652",1)</f>
        <v>=DISPIMG("ID_D018A987AE714038A4FA783DCF376652",1)</v>
      </c>
      <c r="H63" s="16" t="s">
        <v>295</v>
      </c>
      <c r="I63" s="10" t="s">
        <v>20</v>
      </c>
      <c r="J63" s="10" t="s">
        <v>21</v>
      </c>
      <c r="K63" s="10" t="s">
        <v>22</v>
      </c>
      <c r="L63" s="10" t="s">
        <v>67</v>
      </c>
      <c r="M63" s="10" t="s">
        <v>285</v>
      </c>
      <c r="N63" s="10" t="s">
        <v>296</v>
      </c>
      <c r="O63" s="11" t="s">
        <v>26</v>
      </c>
    </row>
    <row r="64" s="2" customFormat="1" ht="48" customHeight="1" spans="1:15">
      <c r="A64" s="10">
        <v>62</v>
      </c>
      <c r="B64" s="10" t="s">
        <v>281</v>
      </c>
      <c r="C64" s="26" t="s">
        <v>297</v>
      </c>
      <c r="D64" s="10" t="s">
        <v>298</v>
      </c>
      <c r="E64" s="10" t="s">
        <v>33</v>
      </c>
      <c r="F64" s="10" t="s">
        <v>18</v>
      </c>
      <c r="G64" s="14" t="str">
        <f>_xlfn.DISPIMG("ID_F753C47E06F64CEA8EE4475519ED0469",1)</f>
        <v>=DISPIMG("ID_F753C47E06F64CEA8EE4475519ED0469",1)</v>
      </c>
      <c r="H64" s="16" t="s">
        <v>299</v>
      </c>
      <c r="I64" s="10" t="s">
        <v>20</v>
      </c>
      <c r="J64" s="10" t="s">
        <v>45</v>
      </c>
      <c r="K64" s="10" t="s">
        <v>22</v>
      </c>
      <c r="L64" s="10" t="s">
        <v>67</v>
      </c>
      <c r="M64" s="10" t="s">
        <v>285</v>
      </c>
      <c r="N64" s="10" t="s">
        <v>300</v>
      </c>
      <c r="O64" s="11" t="s">
        <v>26</v>
      </c>
    </row>
    <row r="65" s="2" customFormat="1" ht="51" customHeight="1" spans="1:15">
      <c r="A65" s="10">
        <v>63</v>
      </c>
      <c r="B65" s="10" t="s">
        <v>301</v>
      </c>
      <c r="C65" s="10" t="s">
        <v>302</v>
      </c>
      <c r="D65" s="10" t="s">
        <v>303</v>
      </c>
      <c r="E65" s="10" t="s">
        <v>226</v>
      </c>
      <c r="F65" s="10"/>
      <c r="G65" s="10" t="str">
        <f>_xlfn.DISPIMG("ID_C073AD214B324EE3B690E9EC3B355D2C",1)</f>
        <v>=DISPIMG("ID_C073AD214B324EE3B690E9EC3B355D2C",1)</v>
      </c>
      <c r="H65" s="16" t="s">
        <v>304</v>
      </c>
      <c r="I65" s="10" t="s">
        <v>20</v>
      </c>
      <c r="J65" s="10" t="s">
        <v>228</v>
      </c>
      <c r="K65" s="10" t="s">
        <v>37</v>
      </c>
      <c r="L65" s="10" t="s">
        <v>305</v>
      </c>
      <c r="M65" s="10" t="s">
        <v>306</v>
      </c>
      <c r="N65" s="10" t="s">
        <v>307</v>
      </c>
      <c r="O65" s="11" t="s">
        <v>26</v>
      </c>
    </row>
    <row r="66" s="2" customFormat="1" ht="72" customHeight="1" spans="1:15">
      <c r="A66" s="10">
        <v>64</v>
      </c>
      <c r="B66" s="11" t="s">
        <v>308</v>
      </c>
      <c r="C66" s="10" t="s">
        <v>309</v>
      </c>
      <c r="D66" s="24" t="s">
        <v>310</v>
      </c>
      <c r="E66" s="10" t="s">
        <v>33</v>
      </c>
      <c r="F66" s="10" t="s">
        <v>311</v>
      </c>
      <c r="G66" s="17" t="str">
        <f>_xlfn.DISPIMG("ID_6760715784444E0BA679B1560D27C76B",1)</f>
        <v>=DISPIMG("ID_6760715784444E0BA679B1560D27C76B",1)</v>
      </c>
      <c r="H66" s="16" t="s">
        <v>312</v>
      </c>
      <c r="I66" s="10" t="s">
        <v>313</v>
      </c>
      <c r="J66" s="10" t="s">
        <v>45</v>
      </c>
      <c r="K66" s="18" t="s">
        <v>22</v>
      </c>
      <c r="L66" s="10" t="s">
        <v>67</v>
      </c>
      <c r="M66" s="22" t="s">
        <v>314</v>
      </c>
      <c r="N66" s="22" t="s">
        <v>315</v>
      </c>
      <c r="O66" s="11" t="s">
        <v>26</v>
      </c>
    </row>
    <row r="67" s="2" customFormat="1" ht="61" customHeight="1" spans="1:15">
      <c r="A67" s="10">
        <v>65</v>
      </c>
      <c r="B67" s="11" t="s">
        <v>316</v>
      </c>
      <c r="C67" s="10" t="s">
        <v>317</v>
      </c>
      <c r="D67" s="10" t="s">
        <v>318</v>
      </c>
      <c r="E67" s="10" t="s">
        <v>33</v>
      </c>
      <c r="F67" s="10" t="s">
        <v>58</v>
      </c>
      <c r="G67" s="17" t="str">
        <f>_xlfn.DISPIMG("ID_DDD43F98EF3943F88D7FB0D83D07BE95",1)</f>
        <v>=DISPIMG("ID_DDD43F98EF3943F88D7FB0D83D07BE95",1)</v>
      </c>
      <c r="H67" s="16" t="s">
        <v>319</v>
      </c>
      <c r="I67" s="10" t="s">
        <v>313</v>
      </c>
      <c r="J67" s="10" t="s">
        <v>45</v>
      </c>
      <c r="K67" s="18" t="s">
        <v>22</v>
      </c>
      <c r="L67" s="10" t="s">
        <v>67</v>
      </c>
      <c r="M67" s="22" t="s">
        <v>320</v>
      </c>
      <c r="N67" s="22" t="s">
        <v>321</v>
      </c>
      <c r="O67" s="11" t="s">
        <v>26</v>
      </c>
    </row>
    <row r="68" s="2" customFormat="1" ht="69" customHeight="1" spans="1:15">
      <c r="A68" s="10">
        <v>66</v>
      </c>
      <c r="B68" s="11" t="s">
        <v>316</v>
      </c>
      <c r="C68" s="10" t="s">
        <v>322</v>
      </c>
      <c r="D68" s="24" t="s">
        <v>323</v>
      </c>
      <c r="E68" s="10" t="s">
        <v>33</v>
      </c>
      <c r="F68" s="10" t="s">
        <v>311</v>
      </c>
      <c r="G68" s="11" t="str">
        <f>_xlfn.DISPIMG("ID_F494314A717C4AC090968514237A29C8",1)</f>
        <v>=DISPIMG("ID_F494314A717C4AC090968514237A29C8",1)</v>
      </c>
      <c r="H68" s="16" t="s">
        <v>324</v>
      </c>
      <c r="I68" s="10" t="s">
        <v>60</v>
      </c>
      <c r="J68" s="10" t="s">
        <v>45</v>
      </c>
      <c r="K68" s="18" t="s">
        <v>22</v>
      </c>
      <c r="L68" s="10" t="s">
        <v>67</v>
      </c>
      <c r="M68" s="22" t="s">
        <v>320</v>
      </c>
      <c r="N68" s="22" t="s">
        <v>321</v>
      </c>
      <c r="O68" s="11" t="s">
        <v>26</v>
      </c>
    </row>
    <row r="69" s="2" customFormat="1" ht="89" customHeight="1" spans="1:15">
      <c r="A69" s="10">
        <v>67</v>
      </c>
      <c r="B69" s="11" t="s">
        <v>316</v>
      </c>
      <c r="C69" s="10" t="s">
        <v>325</v>
      </c>
      <c r="D69" s="24" t="s">
        <v>82</v>
      </c>
      <c r="E69" s="18" t="s">
        <v>33</v>
      </c>
      <c r="F69" s="18" t="s">
        <v>58</v>
      </c>
      <c r="G69" s="17" t="str">
        <f>_xlfn.DISPIMG("ID_3DA34A010B384E06A133E534FBC5BD73",1)</f>
        <v>=DISPIMG("ID_3DA34A010B384E06A133E534FBC5BD73",1)</v>
      </c>
      <c r="H69" s="16" t="s">
        <v>326</v>
      </c>
      <c r="I69" s="10" t="s">
        <v>60</v>
      </c>
      <c r="J69" s="10" t="s">
        <v>45</v>
      </c>
      <c r="K69" s="18" t="s">
        <v>37</v>
      </c>
      <c r="L69" s="10" t="s">
        <v>67</v>
      </c>
      <c r="M69" s="22" t="s">
        <v>327</v>
      </c>
      <c r="N69" s="22" t="s">
        <v>328</v>
      </c>
      <c r="O69" s="11" t="s">
        <v>26</v>
      </c>
    </row>
    <row r="70" s="2" customFormat="1" ht="63" customHeight="1" spans="1:15">
      <c r="A70" s="10">
        <v>68</v>
      </c>
      <c r="B70" s="11" t="s">
        <v>316</v>
      </c>
      <c r="C70" s="10" t="s">
        <v>329</v>
      </c>
      <c r="D70" s="24" t="s">
        <v>82</v>
      </c>
      <c r="E70" s="10" t="s">
        <v>33</v>
      </c>
      <c r="F70" s="10" t="s">
        <v>58</v>
      </c>
      <c r="G70" s="17" t="str">
        <f>_xlfn.DISPIMG("ID_F706B4C4EFC84781A5402183B543B5BF",1)</f>
        <v>=DISPIMG("ID_F706B4C4EFC84781A5402183B543B5BF",1)</v>
      </c>
      <c r="H70" s="16" t="s">
        <v>330</v>
      </c>
      <c r="I70" s="10" t="s">
        <v>60</v>
      </c>
      <c r="J70" s="10" t="s">
        <v>45</v>
      </c>
      <c r="K70" s="18" t="s">
        <v>22</v>
      </c>
      <c r="L70" s="10" t="s">
        <v>67</v>
      </c>
      <c r="M70" s="22" t="s">
        <v>320</v>
      </c>
      <c r="N70" s="22" t="s">
        <v>328</v>
      </c>
      <c r="O70" s="11" t="s">
        <v>26</v>
      </c>
    </row>
    <row r="71" s="2" customFormat="1" ht="51" customHeight="1" spans="1:15">
      <c r="A71" s="10">
        <v>69</v>
      </c>
      <c r="B71" s="11" t="s">
        <v>316</v>
      </c>
      <c r="C71" s="10" t="s">
        <v>331</v>
      </c>
      <c r="D71" s="24" t="s">
        <v>82</v>
      </c>
      <c r="E71" s="19" t="s">
        <v>33</v>
      </c>
      <c r="F71" s="19" t="s">
        <v>58</v>
      </c>
      <c r="G71" s="17" t="str">
        <f>_xlfn.DISPIMG("ID_3DF0F5126D994BE8BC2AE40A7C93C439",1)</f>
        <v>=DISPIMG("ID_3DF0F5126D994BE8BC2AE40A7C93C439",1)</v>
      </c>
      <c r="H71" s="16" t="s">
        <v>332</v>
      </c>
      <c r="I71" s="10" t="s">
        <v>60</v>
      </c>
      <c r="J71" s="10" t="s">
        <v>45</v>
      </c>
      <c r="K71" s="18" t="s">
        <v>22</v>
      </c>
      <c r="L71" s="10" t="s">
        <v>67</v>
      </c>
      <c r="M71" s="22" t="s">
        <v>320</v>
      </c>
      <c r="N71" s="22" t="s">
        <v>321</v>
      </c>
      <c r="O71" s="11" t="s">
        <v>26</v>
      </c>
    </row>
    <row r="72" s="1" customFormat="1" ht="62" customHeight="1" spans="1:15">
      <c r="A72" s="10">
        <v>70</v>
      </c>
      <c r="B72" s="11" t="s">
        <v>316</v>
      </c>
      <c r="C72" s="10" t="s">
        <v>333</v>
      </c>
      <c r="D72" s="10" t="s">
        <v>334</v>
      </c>
      <c r="E72" s="10" t="s">
        <v>17</v>
      </c>
      <c r="F72" s="10" t="s">
        <v>18</v>
      </c>
      <c r="G72" s="22" t="str">
        <f>_xlfn.DISPIMG("ID_E531B8A555694CBA8BE7FDA1C8CA1D1F",1)</f>
        <v>=DISPIMG("ID_E531B8A555694CBA8BE7FDA1C8CA1D1F",1)</v>
      </c>
      <c r="H72" s="16" t="s">
        <v>335</v>
      </c>
      <c r="I72" s="10" t="s">
        <v>20</v>
      </c>
      <c r="J72" s="10" t="s">
        <v>21</v>
      </c>
      <c r="K72" s="18" t="s">
        <v>37</v>
      </c>
      <c r="L72" s="10" t="s">
        <v>67</v>
      </c>
      <c r="M72" s="22" t="s">
        <v>327</v>
      </c>
      <c r="N72" s="22" t="s">
        <v>336</v>
      </c>
      <c r="O72" s="11" t="s">
        <v>26</v>
      </c>
    </row>
    <row r="73" s="1" customFormat="1" ht="53" customHeight="1" spans="1:15">
      <c r="A73" s="10">
        <v>71</v>
      </c>
      <c r="B73" s="11" t="s">
        <v>316</v>
      </c>
      <c r="C73" s="10" t="s">
        <v>337</v>
      </c>
      <c r="D73" s="10" t="s">
        <v>16</v>
      </c>
      <c r="E73" s="18" t="s">
        <v>17</v>
      </c>
      <c r="F73" s="18" t="s">
        <v>18</v>
      </c>
      <c r="G73" s="16" t="str">
        <f>_xlfn.DISPIMG("ID_417644AD517B41FD8376C64A08047DAB",1)</f>
        <v>=DISPIMG("ID_417644AD517B41FD8376C64A08047DAB",1)</v>
      </c>
      <c r="H73" s="16" t="s">
        <v>338</v>
      </c>
      <c r="I73" s="10" t="s">
        <v>20</v>
      </c>
      <c r="J73" s="10" t="s">
        <v>21</v>
      </c>
      <c r="K73" s="18" t="s">
        <v>37</v>
      </c>
      <c r="L73" s="10" t="s">
        <v>67</v>
      </c>
      <c r="M73" s="22" t="s">
        <v>327</v>
      </c>
      <c r="N73" s="22" t="s">
        <v>336</v>
      </c>
      <c r="O73" s="11" t="s">
        <v>26</v>
      </c>
    </row>
    <row r="74" s="1" customFormat="1" ht="66" customHeight="1" spans="1:15">
      <c r="A74" s="10">
        <v>72</v>
      </c>
      <c r="B74" s="11" t="s">
        <v>316</v>
      </c>
      <c r="C74" s="10" t="s">
        <v>339</v>
      </c>
      <c r="D74" s="10" t="s">
        <v>16</v>
      </c>
      <c r="E74" s="10" t="s">
        <v>17</v>
      </c>
      <c r="F74" s="10" t="s">
        <v>18</v>
      </c>
      <c r="G74" s="16" t="str">
        <f>_xlfn.DISPIMG("ID_AA7DC5EF59E648DBA6DF5EC900DF2374",1)</f>
        <v>=DISPIMG("ID_AA7DC5EF59E648DBA6DF5EC900DF2374",1)</v>
      </c>
      <c r="H74" s="16" t="s">
        <v>340</v>
      </c>
      <c r="I74" s="10" t="s">
        <v>20</v>
      </c>
      <c r="J74" s="10" t="s">
        <v>139</v>
      </c>
      <c r="K74" s="18" t="s">
        <v>37</v>
      </c>
      <c r="L74" s="10" t="s">
        <v>67</v>
      </c>
      <c r="M74" s="22" t="s">
        <v>327</v>
      </c>
      <c r="N74" s="22" t="s">
        <v>336</v>
      </c>
      <c r="O74" s="11" t="s">
        <v>26</v>
      </c>
    </row>
    <row r="75" s="1" customFormat="1" ht="48" customHeight="1" spans="1:15">
      <c r="A75" s="10">
        <v>73</v>
      </c>
      <c r="B75" s="11" t="s">
        <v>316</v>
      </c>
      <c r="C75" s="9" t="s">
        <v>341</v>
      </c>
      <c r="D75" s="10" t="s">
        <v>342</v>
      </c>
      <c r="E75" s="10" t="s">
        <v>17</v>
      </c>
      <c r="F75" s="10" t="s">
        <v>18</v>
      </c>
      <c r="G75" s="17" t="str">
        <f>_xlfn.DISPIMG("ID_72FF054DC63F42C9A1FAB10F977AF6AD",1)</f>
        <v>=DISPIMG("ID_72FF054DC63F42C9A1FAB10F977AF6AD",1)</v>
      </c>
      <c r="H75" s="28" t="s">
        <v>343</v>
      </c>
      <c r="I75" s="10" t="s">
        <v>20</v>
      </c>
      <c r="J75" s="10" t="s">
        <v>139</v>
      </c>
      <c r="K75" s="18" t="s">
        <v>37</v>
      </c>
      <c r="L75" s="10" t="s">
        <v>67</v>
      </c>
      <c r="M75" s="22" t="s">
        <v>320</v>
      </c>
      <c r="N75" s="22" t="s">
        <v>344</v>
      </c>
      <c r="O75" s="11" t="s">
        <v>26</v>
      </c>
    </row>
    <row r="76" s="2" customFormat="1" ht="51" customHeight="1" spans="1:15">
      <c r="A76" s="10">
        <v>74</v>
      </c>
      <c r="B76" s="10" t="s">
        <v>281</v>
      </c>
      <c r="C76" s="10" t="s">
        <v>171</v>
      </c>
      <c r="D76" s="10" t="s">
        <v>16</v>
      </c>
      <c r="E76" s="10" t="s">
        <v>17</v>
      </c>
      <c r="F76" s="10" t="s">
        <v>18</v>
      </c>
      <c r="G76" s="17" t="str">
        <f>_xlfn.DISPIMG("ID_336801BC3C38411787A461540C2A6F5E",1)</f>
        <v>=DISPIMG("ID_336801BC3C38411787A461540C2A6F5E",1)</v>
      </c>
      <c r="H76" s="16" t="s">
        <v>172</v>
      </c>
      <c r="I76" s="10" t="s">
        <v>20</v>
      </c>
      <c r="J76" s="10" t="s">
        <v>21</v>
      </c>
      <c r="K76" s="10" t="s">
        <v>173</v>
      </c>
      <c r="L76" s="10" t="s">
        <v>345</v>
      </c>
      <c r="M76" s="10" t="s">
        <v>285</v>
      </c>
      <c r="N76" s="10" t="s">
        <v>346</v>
      </c>
      <c r="O76" s="11" t="s">
        <v>50</v>
      </c>
    </row>
    <row r="1048566" spans="7:8">
      <c r="G1048566" s="29"/>
      <c r="H1048566" s="29"/>
    </row>
    <row r="1048567" spans="7:8">
      <c r="G1048567" s="29"/>
      <c r="H1048567" s="29"/>
    </row>
    <row r="1048568" spans="7:8">
      <c r="G1048568" s="29"/>
      <c r="H1048568" s="29"/>
    </row>
  </sheetData>
  <sortState ref="2:1048568">
    <sortCondition ref="A2:A1048568"/>
  </sortState>
  <mergeCells count="1">
    <mergeCell ref="A1:O1"/>
  </mergeCells>
  <dataValidations count="2">
    <dataValidation type="list" allowBlank="1" showInputMessage="1" showErrorMessage="1" sqref="E4 E18 E26 E37 E39 E68 E70 E6:E9 E11:E12 E14:E16 E20:E23 E30:E35 E41:E43 E46:E47 E50:E52 E54:E55 E57:E58 E72:E74">
      <formula1>"国家级,国际级,省级,校级"</formula1>
    </dataValidation>
    <dataValidation type="list" allowBlank="1" showInputMessage="1" showErrorMessage="1" sqref="F4 F26 F37 F39 F68 F70 F6:F9 F11:F12 F14:F18 F20:F23 F30:F35 F41:F43 F46:F47 F50:F52 F54:F55 F57:F58 F72:F74">
      <formula1>"A类,B类,国家学科竞赛排行榜,A类、国家学科竞赛排行榜,B类、国家学科竞赛排行榜,其他"</formula1>
    </dataValidation>
  </dataValidations>
  <hyperlinks>
    <hyperlink ref="H3" r:id="rId1" display="https://zfxy.wxc.edu.cn/2019bls/main.psp"/>
    <hyperlink ref="G51" r:id="rId2" display="https://www.shejijingsai.com/2022/07/824935.html" tooltip="https://www.shejijingsai.com/2022/07/824935.html"/>
    <hyperlink ref="G60" r:id="rId3" display="思辨精英平台"/>
    <hyperlink ref="H68" r:id="rId4" display="https://qgdyz.sc.edu.cn/"/>
    <hyperlink ref="H72" r:id="rId5" display="http://www.kepuah.cn/"/>
    <hyperlink ref="H40" r:id="rId6" display="https://mks.hfut.edu.cn/2024/1003/c8870a306967/page.htm" tooltip="https://mks.hfut.edu.cn/2024/1003/c8870a306967/page.htm"/>
    <hyperlink ref="H45" r:id="rId7" display="http://fzdasai2023.ahpu.edu.cn//"/>
    <hyperlink ref="H61" r:id="rId8" display="https://csicc.flebm.com"/>
    <hyperlink ref="H63" r:id="rId9" display="https://sfl.ccnu.edu.cn/info/1174/11349.htm"/>
    <hyperlink ref="H75" r:id="rId10" display="http://www.gjcxcy.cn/"/>
  </hyperlink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Lucy zhang</cp:lastModifiedBy>
  <dcterms:created xsi:type="dcterms:W3CDTF">2024-10-28T09:42:00Z</dcterms:created>
  <dcterms:modified xsi:type="dcterms:W3CDTF">2024-11-29T03:02:09Z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B7F5FBE219614903B0066B0B2C6418FE_13</vt:lpwstr>
  </property>
  <property fmtid="{D5CDD505-2E9C-101B-9397-08002B2CF9AE}" pid="3" name="KSOProductBuildVer">
    <vt:lpwstr>2052-12.1.0.18912</vt:lpwstr>
  </property>
</Properties>
</file>